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NAS\Condivisioni\012\CONTROLLO DI GESTIONE\REGIONE LOMBARDIA\REGIONE LOMBARDIA 2026\LA  2025\LA CONSUNTIVO 2025\Relazione scostamenti LA\"/>
    </mc:Choice>
  </mc:AlternateContent>
  <xr:revisionPtr revIDLastSave="0" documentId="8_{3A4E1994-6B79-43BB-8873-CAC5967C982F}" xr6:coauthVersionLast="47" xr6:coauthVersionMax="47" xr10:uidLastSave="{00000000-0000-0000-0000-000000000000}"/>
  <bookViews>
    <workbookView xWindow="34935" yWindow="2655" windowWidth="21600" windowHeight="11985" xr2:uid="{78187BBF-7B2B-4101-A4A9-018605ADC1F5}"/>
  </bookViews>
  <sheets>
    <sheet name="sintesi_lea" sheetId="1" r:id="rId1"/>
  </sheets>
  <externalReferences>
    <externalReference r:id="rId2"/>
  </externalReferences>
  <definedNames>
    <definedName name="_xlnm.Print_Titles" localSheetId="0">sintesi_lea!$2:$5</definedName>
    <definedName name="VERSION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2" i="1" l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O40" i="1"/>
  <c r="O41" i="1" s="1"/>
  <c r="N40" i="1"/>
  <c r="N41" i="1" s="1"/>
  <c r="M40" i="1"/>
  <c r="L40" i="1"/>
  <c r="K40" i="1"/>
  <c r="J40" i="1"/>
  <c r="I40" i="1"/>
  <c r="H40" i="1"/>
  <c r="G40" i="1"/>
  <c r="F40" i="1"/>
  <c r="E40" i="1"/>
  <c r="D40" i="1"/>
  <c r="C40" i="1"/>
  <c r="G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N37" i="1"/>
  <c r="M37" i="1"/>
  <c r="L37" i="1"/>
  <c r="K37" i="1"/>
  <c r="J37" i="1"/>
  <c r="J39" i="1" s="1"/>
  <c r="I37" i="1"/>
  <c r="H37" i="1"/>
  <c r="G37" i="1"/>
  <c r="F37" i="1"/>
  <c r="E37" i="1"/>
  <c r="D37" i="1"/>
  <c r="C37" i="1"/>
  <c r="O36" i="1"/>
  <c r="N36" i="1"/>
  <c r="M36" i="1"/>
  <c r="M39" i="1" s="1"/>
  <c r="L36" i="1"/>
  <c r="K36" i="1"/>
  <c r="J36" i="1"/>
  <c r="I36" i="1"/>
  <c r="H36" i="1"/>
  <c r="G36" i="1"/>
  <c r="F36" i="1"/>
  <c r="E36" i="1"/>
  <c r="D36" i="1"/>
  <c r="P36" i="1" s="1"/>
  <c r="C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P35" i="1" s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P34" i="1" s="1"/>
  <c r="O33" i="1"/>
  <c r="N33" i="1"/>
  <c r="M33" i="1"/>
  <c r="L33" i="1"/>
  <c r="K33" i="1"/>
  <c r="K39" i="1" s="1"/>
  <c r="J33" i="1"/>
  <c r="I33" i="1"/>
  <c r="H33" i="1"/>
  <c r="G33" i="1"/>
  <c r="F33" i="1"/>
  <c r="P33" i="1" s="1"/>
  <c r="E33" i="1"/>
  <c r="D33" i="1"/>
  <c r="C33" i="1"/>
  <c r="O32" i="1"/>
  <c r="N32" i="1"/>
  <c r="M32" i="1"/>
  <c r="L32" i="1"/>
  <c r="L39" i="1" s="1"/>
  <c r="L41" i="1" s="1"/>
  <c r="K32" i="1"/>
  <c r="J32" i="1"/>
  <c r="I32" i="1"/>
  <c r="I39" i="1" s="1"/>
  <c r="H32" i="1"/>
  <c r="H39" i="1" s="1"/>
  <c r="G32" i="1"/>
  <c r="F32" i="1"/>
  <c r="E32" i="1"/>
  <c r="D32" i="1"/>
  <c r="D39" i="1" s="1"/>
  <c r="C32" i="1"/>
  <c r="P32" i="1" s="1"/>
  <c r="O31" i="1"/>
  <c r="O39" i="1" s="1"/>
  <c r="N31" i="1"/>
  <c r="N39" i="1" s="1"/>
  <c r="M31" i="1"/>
  <c r="L31" i="1"/>
  <c r="K31" i="1"/>
  <c r="J31" i="1"/>
  <c r="I31" i="1"/>
  <c r="H31" i="1"/>
  <c r="G31" i="1"/>
  <c r="F31" i="1"/>
  <c r="F39" i="1" s="1"/>
  <c r="E31" i="1"/>
  <c r="E39" i="1" s="1"/>
  <c r="E41" i="1" s="1"/>
  <c r="D31" i="1"/>
  <c r="C31" i="1"/>
  <c r="P31" i="1" s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P29" i="1" s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P28" i="1" s="1"/>
  <c r="O27" i="1"/>
  <c r="N27" i="1"/>
  <c r="M27" i="1"/>
  <c r="L27" i="1"/>
  <c r="K27" i="1"/>
  <c r="P27" i="1" s="1"/>
  <c r="J27" i="1"/>
  <c r="I27" i="1"/>
  <c r="H27" i="1"/>
  <c r="G27" i="1"/>
  <c r="F27" i="1"/>
  <c r="E27" i="1"/>
  <c r="D27" i="1"/>
  <c r="C27" i="1"/>
  <c r="O26" i="1"/>
  <c r="N26" i="1"/>
  <c r="M26" i="1"/>
  <c r="L26" i="1"/>
  <c r="K26" i="1"/>
  <c r="J26" i="1"/>
  <c r="I26" i="1"/>
  <c r="H26" i="1"/>
  <c r="G26" i="1"/>
  <c r="F26" i="1"/>
  <c r="E26" i="1"/>
  <c r="P26" i="1" s="1"/>
  <c r="D26" i="1"/>
  <c r="C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P25" i="1" s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O23" i="1"/>
  <c r="N23" i="1"/>
  <c r="M23" i="1"/>
  <c r="L23" i="1"/>
  <c r="K23" i="1"/>
  <c r="J23" i="1"/>
  <c r="I23" i="1"/>
  <c r="H23" i="1"/>
  <c r="G23" i="1"/>
  <c r="P23" i="1" s="1"/>
  <c r="F23" i="1"/>
  <c r="E23" i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P22" i="1" s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P21" i="1" s="1"/>
  <c r="O20" i="1"/>
  <c r="O30" i="1" s="1"/>
  <c r="N20" i="1"/>
  <c r="N30" i="1" s="1"/>
  <c r="M20" i="1"/>
  <c r="L20" i="1"/>
  <c r="K20" i="1"/>
  <c r="J20" i="1"/>
  <c r="J30" i="1" s="1"/>
  <c r="I20" i="1"/>
  <c r="I30" i="1" s="1"/>
  <c r="H20" i="1"/>
  <c r="G20" i="1"/>
  <c r="F20" i="1"/>
  <c r="E20" i="1"/>
  <c r="D20" i="1"/>
  <c r="C20" i="1"/>
  <c r="O19" i="1"/>
  <c r="N19" i="1"/>
  <c r="M19" i="1"/>
  <c r="M30" i="1" s="1"/>
  <c r="L19" i="1"/>
  <c r="L30" i="1" s="1"/>
  <c r="K19" i="1"/>
  <c r="K30" i="1" s="1"/>
  <c r="J19" i="1"/>
  <c r="I19" i="1"/>
  <c r="H19" i="1"/>
  <c r="G19" i="1"/>
  <c r="F19" i="1"/>
  <c r="E19" i="1"/>
  <c r="D19" i="1"/>
  <c r="C19" i="1"/>
  <c r="P19" i="1" s="1"/>
  <c r="O18" i="1"/>
  <c r="N18" i="1"/>
  <c r="M18" i="1"/>
  <c r="L18" i="1"/>
  <c r="K18" i="1"/>
  <c r="J18" i="1"/>
  <c r="I18" i="1"/>
  <c r="H18" i="1"/>
  <c r="H30" i="1" s="1"/>
  <c r="G18" i="1"/>
  <c r="G30" i="1" s="1"/>
  <c r="F18" i="1"/>
  <c r="F30" i="1" s="1"/>
  <c r="E18" i="1"/>
  <c r="E30" i="1" s="1"/>
  <c r="D18" i="1"/>
  <c r="D30" i="1" s="1"/>
  <c r="C18" i="1"/>
  <c r="P18" i="1" s="1"/>
  <c r="L17" i="1"/>
  <c r="O16" i="1"/>
  <c r="N16" i="1"/>
  <c r="M16" i="1"/>
  <c r="L16" i="1"/>
  <c r="K16" i="1"/>
  <c r="J16" i="1"/>
  <c r="I16" i="1"/>
  <c r="H16" i="1"/>
  <c r="G16" i="1"/>
  <c r="F16" i="1"/>
  <c r="P16" i="1" s="1"/>
  <c r="E16" i="1"/>
  <c r="D16" i="1"/>
  <c r="C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P15" i="1" s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P14" i="1" s="1"/>
  <c r="O13" i="1"/>
  <c r="N13" i="1"/>
  <c r="N17" i="1" s="1"/>
  <c r="M13" i="1"/>
  <c r="L13" i="1"/>
  <c r="K13" i="1"/>
  <c r="J13" i="1"/>
  <c r="I13" i="1"/>
  <c r="H13" i="1"/>
  <c r="P13" i="1" s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C17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P10" i="1" s="1"/>
  <c r="I10" i="1"/>
  <c r="H10" i="1"/>
  <c r="G10" i="1"/>
  <c r="F10" i="1"/>
  <c r="E10" i="1"/>
  <c r="D10" i="1"/>
  <c r="C10" i="1"/>
  <c r="O9" i="1"/>
  <c r="O17" i="1" s="1"/>
  <c r="N9" i="1"/>
  <c r="M9" i="1"/>
  <c r="M17" i="1" s="1"/>
  <c r="L9" i="1"/>
  <c r="K9" i="1"/>
  <c r="K17" i="1" s="1"/>
  <c r="J9" i="1"/>
  <c r="J17" i="1" s="1"/>
  <c r="I9" i="1"/>
  <c r="I17" i="1" s="1"/>
  <c r="H9" i="1"/>
  <c r="H17" i="1" s="1"/>
  <c r="G9" i="1"/>
  <c r="G17" i="1" s="1"/>
  <c r="F9" i="1"/>
  <c r="F17" i="1" s="1"/>
  <c r="E9" i="1"/>
  <c r="E17" i="1" s="1"/>
  <c r="D9" i="1"/>
  <c r="D17" i="1" s="1"/>
  <c r="C9" i="1"/>
  <c r="F4" i="1"/>
  <c r="C4" i="1"/>
  <c r="J41" i="1" l="1"/>
  <c r="D41" i="1"/>
  <c r="K41" i="1"/>
  <c r="M41" i="1"/>
  <c r="F41" i="1"/>
  <c r="G41" i="1"/>
  <c r="H41" i="1"/>
  <c r="I41" i="1"/>
  <c r="C39" i="1"/>
  <c r="P37" i="1"/>
  <c r="P39" i="1" s="1"/>
  <c r="P20" i="1"/>
  <c r="P30" i="1" s="1"/>
  <c r="P40" i="1"/>
  <c r="P12" i="1"/>
  <c r="C30" i="1"/>
  <c r="P9" i="1"/>
  <c r="P17" i="1" s="1"/>
  <c r="P41" i="1" l="1"/>
  <c r="Q41" i="1" s="1"/>
  <c r="C41" i="1"/>
  <c r="Q17" i="1"/>
  <c r="Q40" i="1" l="1"/>
  <c r="Q39" i="1"/>
  <c r="Q30" i="1"/>
</calcChain>
</file>

<file path=xl/sharedStrings.xml><?xml version="1.0" encoding="utf-8"?>
<sst xmlns="http://schemas.openxmlformats.org/spreadsheetml/2006/main" count="87" uniqueCount="87">
  <si>
    <t>MODELLO DI RILEVAZIONE LIVELLI DI ASSISTENZA - SINTESI</t>
  </si>
  <si>
    <t>STRUTTURA RILEVATA</t>
  </si>
  <si>
    <t>OGGETTO DELLA RILEVAZIONE</t>
  </si>
  <si>
    <t>REGIONE</t>
  </si>
  <si>
    <t xml:space="preserve"> CODICE ENTE</t>
  </si>
  <si>
    <t>CONSUNTIVO ANNO</t>
  </si>
  <si>
    <t>Macrovoci economiche</t>
  </si>
  <si>
    <t>Consumi di esercizio</t>
  </si>
  <si>
    <t>Costi per acquisti di servizi</t>
  </si>
  <si>
    <t xml:space="preserve">Personale   </t>
  </si>
  <si>
    <t>Ammortamenti</t>
  </si>
  <si>
    <t>Sopravvenienze
Insussistenze</t>
  </si>
  <si>
    <t>Altri costi</t>
  </si>
  <si>
    <t xml:space="preserve">Oneri finanziari,
svalutazioni,
minusvalenze
</t>
  </si>
  <si>
    <t>Totale</t>
  </si>
  <si>
    <t>%</t>
  </si>
  <si>
    <t>Beni sanitari</t>
  </si>
  <si>
    <t>Beni non sanitari</t>
  </si>
  <si>
    <t>prestazioni sanitarie</t>
  </si>
  <si>
    <t>servizi sanitari per erogazione di prestazioni</t>
  </si>
  <si>
    <t>servizi non sanitari</t>
  </si>
  <si>
    <t>Ruolo sanitario</t>
  </si>
  <si>
    <t>Ruolo professionale</t>
  </si>
  <si>
    <t>Ruolo tecnico</t>
  </si>
  <si>
    <t>Ruolo ammini-strativo</t>
  </si>
  <si>
    <t>1A100</t>
  </si>
  <si>
    <t>Sorveglianza, prevenzione e controllo delle malattie infettive e parassitarie, inclusi i programmi vaccinali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</si>
  <si>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</si>
  <si>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</si>
  <si>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</si>
  <si>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</si>
  <si>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</si>
  <si>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</si>
  <si>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</si>
  <si>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</si>
  <si>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</si>
  <si>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</si>
  <si>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1G100</t>
  </si>
  <si>
    <t>Attività medico legali per finalità pubbliche</t>
  </si>
  <si>
    <t>1H100</t>
  </si>
  <si>
    <t>Contributo Legge 210/92</t>
  </si>
  <si>
    <t>TOTALE PREVENZIONE COLLETTIVA E SANITA' PUBBLICA</t>
  </si>
  <si>
    <t>2A100</t>
  </si>
  <si>
    <t xml:space="preserve">Assistenza sanitaria di base  </t>
  </si>
  <si>
    <t>2B100</t>
  </si>
  <si>
    <t>Continuità assistenziale</t>
  </si>
  <si>
    <t>2C100</t>
  </si>
  <si>
    <t>Assistenza ai turisti</t>
  </si>
  <si>
    <t>2D100</t>
  </si>
  <si>
    <t xml:space="preserve">Emergenza sanitaria territoriale </t>
  </si>
  <si>
    <t>2E100</t>
  </si>
  <si>
    <t xml:space="preserve">Assistenza farmaceutica </t>
  </si>
  <si>
    <t>2F100</t>
  </si>
  <si>
    <t>Assistenza integrativa e protesica</t>
  </si>
  <si>
    <t>2G100</t>
  </si>
  <si>
    <t>Assistenza specialistica ambulatoriale</t>
  </si>
  <si>
    <t>2H100</t>
  </si>
  <si>
    <t xml:space="preserve">Assistenza  sociosanitaria distrettuale, domiciliare e territoriale  </t>
  </si>
  <si>
    <t>2I100</t>
  </si>
  <si>
    <t>Assistenza sociosanitaria semi-residenziale</t>
  </si>
  <si>
    <t>2J100</t>
  </si>
  <si>
    <t>Assistenza sociosanitaria residenziale</t>
  </si>
  <si>
    <t>2K100</t>
  </si>
  <si>
    <t xml:space="preserve">Assistenza termale </t>
  </si>
  <si>
    <t>2L100</t>
  </si>
  <si>
    <t>Assistenza presso strutture sanitarie interne alle carceri</t>
  </si>
  <si>
    <t>TOTALE ASSISTENZA DISTRETTUALE</t>
  </si>
  <si>
    <t>3A100</t>
  </si>
  <si>
    <t>Attività di Pronto soccorso</t>
  </si>
  <si>
    <t>3B100</t>
  </si>
  <si>
    <t>Assistenza ospedaliera per acuti</t>
  </si>
  <si>
    <t>3C100</t>
  </si>
  <si>
    <t>Assistenza ospedaliera per lungodegenti</t>
  </si>
  <si>
    <t>3D100</t>
  </si>
  <si>
    <t>Assistenza ospedaliera per riabilitazione</t>
  </si>
  <si>
    <t>3E100</t>
  </si>
  <si>
    <t>Trasporto sanitario assistito</t>
  </si>
  <si>
    <t>3F100</t>
  </si>
  <si>
    <t>Attività trasfusionale</t>
  </si>
  <si>
    <t>3G100</t>
  </si>
  <si>
    <t>Attività a supporto dei trapianti di cellule, organi e tessuti</t>
  </si>
  <si>
    <t>3H100</t>
  </si>
  <si>
    <t>Attività a supporto della donazione di cellule riproduttive</t>
  </si>
  <si>
    <t>TOTALE ASSISTENZA OSPEDALIERA</t>
  </si>
  <si>
    <t>48888</t>
  </si>
  <si>
    <t>TOTALE COSTI PER ATTIVITA' DI RICERCA</t>
  </si>
  <si>
    <t>TOTALE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</si>
</sst>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ahoma"/>
      <family val="2"/>
    </font>
    <font>
      <sz val="10"/>
      <name val="Tahoma"/>
      <family val="2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7.5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0"/>
      <name val="Arial"/>
      <family val="2"/>
    </font>
    <font>
      <b/>
      <u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53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0" fillId="2" borderId="0" xfId="0" applyFill="1"/>
    <xf numFmtId="0" fontId="4" fillId="3" borderId="0" xfId="0" applyFont="1" applyFill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0" borderId="0" xfId="0" applyFont="1"/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right" vertical="center" wrapText="1"/>
    </xf>
    <xf numFmtId="0" fontId="11" fillId="0" borderId="0" xfId="0" applyFont="1"/>
    <xf numFmtId="49" fontId="10" fillId="3" borderId="14" xfId="0" applyNumberFormat="1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right" vertical="top" wrapText="1"/>
    </xf>
    <xf numFmtId="10" fontId="6" fillId="4" borderId="17" xfId="1" applyNumberFormat="1" applyFont="1" applyFill="1" applyBorder="1" applyAlignment="1">
      <alignment horizontal="justify" vertical="top" wrapText="1"/>
    </xf>
    <xf numFmtId="0" fontId="5" fillId="3" borderId="14" xfId="0" applyFont="1" applyFill="1" applyBorder="1" applyAlignment="1">
      <alignment horizontal="left" vertical="center" wrapText="1"/>
    </xf>
    <xf numFmtId="49" fontId="10" fillId="4" borderId="14" xfId="0" applyNumberFormat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right" vertical="center" wrapText="1"/>
    </xf>
    <xf numFmtId="0" fontId="6" fillId="4" borderId="14" xfId="2" applyFont="1" applyFill="1" applyBorder="1" applyAlignment="1">
      <alignment horizontal="right" vertical="center" wrapText="1"/>
    </xf>
    <xf numFmtId="49" fontId="10" fillId="5" borderId="14" xfId="0" applyNumberFormat="1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</cellXfs>
  <cellStyles count="3">
    <cellStyle name="Normale" xfId="0" builtinId="0"/>
    <cellStyle name="Normale 3" xfId="2" xr:uid="{298AF252-5556-4AAA-99B0-9413EC434F94}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odello_la_20260305_175502.xls" TargetMode="External"/><Relationship Id="rId2" Type="http://schemas.openxmlformats.org/officeDocument/2006/relationships/externalLinkPath" Target="file:///\\NAS\Condivisioni\012\CONTROLLO%20DI%20GESTIONE\REGIONE%20LOMBARDIA\REGIONE%20LOMBARDIA%202026\LA%20%202025\LA%20CONSUNTIVO%202025\modello_la_20260305_175502.xls" TargetMode="External"/><Relationship Id="rId1" Type="http://schemas.openxmlformats.org/officeDocument/2006/relationships/externalLinkPath" Target="/012/CONTROLLO%20DI%20GESTIONE/REGIONE%20LOMBARDIA/REGIONE%20LOMBARDIA%202026/LA%20%202025/LA%20CONSUNTIVO%202025/modello_la_20260305_1755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ERSIONI"/>
      <sheetName val="INFO_OUT"/>
      <sheetName val="ANAGR"/>
      <sheetName val="Info"/>
      <sheetName val="modello_la_min"/>
      <sheetName val="LA_San"/>
      <sheetName val="LA_Cons"/>
      <sheetName val="Allegato 3.a"/>
      <sheetName val="sintesi_le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D1" t="str">
            <v>cod_liv_1</v>
          </cell>
          <cell r="E1" t="str">
            <v>cod_liv_2</v>
          </cell>
          <cell r="F1" t="str">
            <v>cod_liv_3</v>
          </cell>
          <cell r="G1" t="str">
            <v>livello</v>
          </cell>
          <cell r="H1" t="str">
            <v>Beni sanitari</v>
          </cell>
          <cell r="I1" t="str">
            <v>Beni non sanitari</v>
          </cell>
          <cell r="J1" t="str">
            <v>prestazioni sanitarie</v>
          </cell>
          <cell r="K1" t="str">
            <v>servizi sanitari per erogazione di prestazioni</v>
          </cell>
          <cell r="L1" t="str">
            <v>servizi non sanitari</v>
          </cell>
          <cell r="M1" t="str">
            <v>Ruolo sanitario</v>
          </cell>
          <cell r="N1" t="str">
            <v>Ruolo professionale</v>
          </cell>
          <cell r="O1" t="str">
            <v>Ruolo tecnico</v>
          </cell>
          <cell r="P1" t="str">
            <v>Ruolo ammini-strativo</v>
          </cell>
          <cell r="Q1" t="str">
            <v>Ammortamenti</v>
          </cell>
          <cell r="R1" t="str">
            <v>Sopravvenienze
Insussistenze</v>
          </cell>
          <cell r="S1" t="str">
            <v>Altri costi</v>
          </cell>
          <cell r="T1" t="str">
            <v xml:space="preserve">Oneri finanziari,
svalutazioni,
minusvalenze
</v>
          </cell>
          <cell r="U1" t="str">
            <v>Totale</v>
          </cell>
        </row>
        <row r="2">
          <cell r="D2" t="str">
            <v>aa</v>
          </cell>
          <cell r="E2" t="str">
            <v>aa</v>
          </cell>
          <cell r="F2" t="str">
            <v>aa</v>
          </cell>
          <cell r="G2" t="str">
            <v>aa</v>
          </cell>
          <cell r="H2" t="str">
            <v>aa</v>
          </cell>
          <cell r="I2" t="str">
            <v>aa</v>
          </cell>
          <cell r="J2" t="str">
            <v>aa</v>
          </cell>
          <cell r="K2" t="str">
            <v>aa</v>
          </cell>
          <cell r="L2" t="str">
            <v>aa</v>
          </cell>
          <cell r="M2" t="str">
            <v>aa</v>
          </cell>
          <cell r="N2" t="str">
            <v>aa</v>
          </cell>
          <cell r="O2" t="str">
            <v>aa</v>
          </cell>
          <cell r="P2" t="str">
            <v>aa</v>
          </cell>
          <cell r="Q2" t="str">
            <v>aa</v>
          </cell>
          <cell r="R2" t="str">
            <v>aa</v>
          </cell>
          <cell r="S2" t="str">
            <v>aa</v>
          </cell>
          <cell r="T2" t="str">
            <v>aa</v>
          </cell>
          <cell r="U2" t="str">
            <v>aa</v>
          </cell>
        </row>
        <row r="3">
          <cell r="D3" t="str">
            <v>MODELLO DI RILEVAZIONE DEI COSTI DEI LIVELLI DI ASSISTENZA DEGLI ENTI DEL SERVIZIO SANITARIO NAZIONALE</v>
          </cell>
        </row>
        <row r="4">
          <cell r="G4" t="str">
            <v>STRUTTURA RILEVATA</v>
          </cell>
          <cell r="M4" t="str">
            <v>OGGETTO DELLA RILEVAZIONE</v>
          </cell>
        </row>
        <row r="6">
          <cell r="G6" t="str">
            <v>REGIONE</v>
          </cell>
          <cell r="H6" t="str">
            <v>030</v>
          </cell>
          <cell r="J6" t="str">
            <v xml:space="preserve"> CODICE ENTE</v>
          </cell>
          <cell r="K6" t="str">
            <v>326</v>
          </cell>
          <cell r="M6" t="str">
            <v>CONSUNTIVO ANNO</v>
          </cell>
          <cell r="Q6" t="str">
            <v>2025</v>
          </cell>
        </row>
        <row r="8">
          <cell r="H8" t="str">
            <v>VALORI IN EURO</v>
          </cell>
        </row>
        <row r="9">
          <cell r="G9" t="str">
            <v>Macrovoci economiche</v>
          </cell>
          <cell r="H9" t="str">
            <v>Consumi di esercizio</v>
          </cell>
          <cell r="J9" t="str">
            <v>Costi per acquisti di servizi</v>
          </cell>
          <cell r="M9" t="str">
            <v xml:space="preserve">Personale   </v>
          </cell>
          <cell r="Q9" t="str">
            <v>Ammortamenti</v>
          </cell>
          <cell r="R9" t="str">
            <v>Sopravvenienze
Insussistenze</v>
          </cell>
          <cell r="S9" t="str">
            <v>Altri costi</v>
          </cell>
          <cell r="T9" t="str">
            <v xml:space="preserve">Oneri finanziari,
svalutazioni,
minusvalenze
</v>
          </cell>
          <cell r="U9" t="str">
            <v>Totale</v>
          </cell>
        </row>
        <row r="10">
          <cell r="H10" t="str">
            <v>Beni sanitari</v>
          </cell>
          <cell r="I10" t="str">
            <v>Beni non sanitari</v>
          </cell>
          <cell r="J10" t="str">
            <v>prestazioni sanitarie</v>
          </cell>
          <cell r="K10" t="str">
            <v>servizi sanitari per erogazione di prestazioni</v>
          </cell>
          <cell r="L10" t="str">
            <v>servizi non sanitari</v>
          </cell>
          <cell r="M10" t="str">
            <v>Ruolo sanitario</v>
          </cell>
          <cell r="N10" t="str">
            <v>Ruolo professionale</v>
          </cell>
          <cell r="O10" t="str">
            <v>Ruolo tecnico</v>
          </cell>
          <cell r="P10" t="str">
            <v>Ruolo ammini-strativo</v>
          </cell>
        </row>
        <row r="15">
          <cell r="D15" t="str">
            <v>PREVENZIONE COLLETTIVA E SANITA' PUBBLICA</v>
          </cell>
        </row>
        <row r="16">
          <cell r="D16" t="str">
            <v>1A100</v>
          </cell>
          <cell r="G16" t="str">
            <v>Sorveglianza, prevenzione e controllo delle malattie infettive e parassitarie, inclusi i programmi vaccinali</v>
          </cell>
          <cell r="H16">
            <v>3709756</v>
          </cell>
          <cell r="I16">
            <v>17024</v>
          </cell>
          <cell r="J16">
            <v>0</v>
          </cell>
          <cell r="K16">
            <v>334380</v>
          </cell>
          <cell r="L16">
            <v>441109</v>
          </cell>
          <cell r="M16">
            <v>1461642</v>
          </cell>
          <cell r="N16">
            <v>0</v>
          </cell>
          <cell r="O16">
            <v>0</v>
          </cell>
          <cell r="P16">
            <v>50605</v>
          </cell>
          <cell r="Q16">
            <v>57823</v>
          </cell>
          <cell r="R16">
            <v>265</v>
          </cell>
          <cell r="S16">
            <v>55664</v>
          </cell>
          <cell r="T16">
            <v>0</v>
          </cell>
          <cell r="U16">
            <v>6128268</v>
          </cell>
        </row>
        <row r="17">
          <cell r="E17" t="str">
            <v>1A110</v>
          </cell>
          <cell r="G17" t="str">
            <v xml:space="preserve">Vaccinazioni </v>
          </cell>
          <cell r="H17">
            <v>3709756</v>
          </cell>
          <cell r="I17">
            <v>226</v>
          </cell>
          <cell r="J17">
            <v>0</v>
          </cell>
          <cell r="K17">
            <v>0</v>
          </cell>
          <cell r="L17">
            <v>0</v>
          </cell>
          <cell r="M17">
            <v>10940</v>
          </cell>
          <cell r="N17">
            <v>0</v>
          </cell>
          <cell r="O17">
            <v>0</v>
          </cell>
          <cell r="P17">
            <v>23659</v>
          </cell>
          <cell r="Q17">
            <v>27033</v>
          </cell>
          <cell r="R17">
            <v>81</v>
          </cell>
          <cell r="S17">
            <v>0</v>
          </cell>
          <cell r="T17">
            <v>0</v>
          </cell>
          <cell r="U17">
            <v>3771695</v>
          </cell>
        </row>
        <row r="18">
          <cell r="E18" t="str">
            <v>1A120</v>
          </cell>
          <cell r="G18" t="str">
            <v>Altri interventi per la sorveglianza, prevenzione e controllo delle malattie infettive e parassitarie</v>
          </cell>
          <cell r="H18">
            <v>0</v>
          </cell>
          <cell r="I18">
            <v>16798</v>
          </cell>
          <cell r="J18">
            <v>0</v>
          </cell>
          <cell r="K18">
            <v>334380</v>
          </cell>
          <cell r="L18">
            <v>441109</v>
          </cell>
          <cell r="M18">
            <v>1450702</v>
          </cell>
          <cell r="N18">
            <v>0</v>
          </cell>
          <cell r="O18">
            <v>0</v>
          </cell>
          <cell r="P18">
            <v>26946</v>
          </cell>
          <cell r="Q18">
            <v>30790</v>
          </cell>
          <cell r="R18">
            <v>184</v>
          </cell>
          <cell r="S18">
            <v>55664</v>
          </cell>
          <cell r="T18">
            <v>0</v>
          </cell>
          <cell r="U18">
            <v>2356573</v>
          </cell>
        </row>
        <row r="19">
          <cell r="D19" t="str">
            <v>1B100</v>
          </cell>
          <cell r="G19" t="str">
            <v>Tutela della salute e della sicurezza degli ambienti aperti e confinati</v>
          </cell>
          <cell r="H19">
            <v>468565</v>
          </cell>
          <cell r="I19">
            <v>53538</v>
          </cell>
          <cell r="J19">
            <v>0</v>
          </cell>
          <cell r="K19">
            <v>265264</v>
          </cell>
          <cell r="L19">
            <v>1434454</v>
          </cell>
          <cell r="M19">
            <v>3926756</v>
          </cell>
          <cell r="N19">
            <v>157798</v>
          </cell>
          <cell r="O19">
            <v>460880</v>
          </cell>
          <cell r="P19">
            <v>1128719</v>
          </cell>
          <cell r="Q19">
            <v>908988</v>
          </cell>
          <cell r="R19">
            <v>5790</v>
          </cell>
          <cell r="S19">
            <v>180907</v>
          </cell>
          <cell r="T19">
            <v>0</v>
          </cell>
          <cell r="U19">
            <v>8991659</v>
          </cell>
        </row>
        <row r="20">
          <cell r="D20" t="str">
            <v>1C100</v>
          </cell>
          <cell r="G20" t="str">
            <v>Sorveglianza, prevenzione e tutela della salute e sicurezza nei luoghi di lavoro</v>
          </cell>
          <cell r="H20">
            <v>0</v>
          </cell>
          <cell r="I20">
            <v>68957</v>
          </cell>
          <cell r="J20">
            <v>0</v>
          </cell>
          <cell r="K20">
            <v>311170</v>
          </cell>
          <cell r="L20">
            <v>1749031</v>
          </cell>
          <cell r="M20">
            <v>4605359</v>
          </cell>
          <cell r="N20">
            <v>920095</v>
          </cell>
          <cell r="O20">
            <v>301386</v>
          </cell>
          <cell r="P20">
            <v>1780412</v>
          </cell>
          <cell r="Q20">
            <v>379711</v>
          </cell>
          <cell r="R20">
            <v>8138</v>
          </cell>
          <cell r="S20">
            <v>2558656</v>
          </cell>
          <cell r="T20">
            <v>0</v>
          </cell>
          <cell r="U20">
            <v>12682915</v>
          </cell>
        </row>
        <row r="21">
          <cell r="D21" t="str">
            <v>1D100</v>
          </cell>
          <cell r="G21" t="str">
            <v>Salute animale e igiene urbana veterinaria</v>
          </cell>
          <cell r="H21">
            <v>80991</v>
          </cell>
          <cell r="I21">
            <v>135924</v>
          </cell>
          <cell r="J21">
            <v>0</v>
          </cell>
          <cell r="K21">
            <v>1639687</v>
          </cell>
          <cell r="L21">
            <v>3530214</v>
          </cell>
          <cell r="M21">
            <v>10835185</v>
          </cell>
          <cell r="N21">
            <v>0</v>
          </cell>
          <cell r="O21">
            <v>755055</v>
          </cell>
          <cell r="P21">
            <v>2216022</v>
          </cell>
          <cell r="Q21">
            <v>226883</v>
          </cell>
          <cell r="R21">
            <v>13553</v>
          </cell>
          <cell r="S21">
            <v>1727814</v>
          </cell>
          <cell r="T21">
            <v>0</v>
          </cell>
          <cell r="U21">
            <v>21161328</v>
          </cell>
        </row>
        <row r="22">
          <cell r="D22" t="str">
            <v>1E100</v>
          </cell>
          <cell r="G22" t="str">
            <v>Sicurezza alimentare - Tutela della salute dei consumatori</v>
          </cell>
          <cell r="H22">
            <v>0</v>
          </cell>
          <cell r="I22">
            <v>109443</v>
          </cell>
          <cell r="J22">
            <v>0</v>
          </cell>
          <cell r="K22">
            <v>14216</v>
          </cell>
          <cell r="L22">
            <v>2758286</v>
          </cell>
          <cell r="M22">
            <v>8835341</v>
          </cell>
          <cell r="N22">
            <v>0</v>
          </cell>
          <cell r="O22">
            <v>424235</v>
          </cell>
          <cell r="P22">
            <v>1422272</v>
          </cell>
          <cell r="Q22">
            <v>197769</v>
          </cell>
          <cell r="R22">
            <v>6823</v>
          </cell>
          <cell r="S22">
            <v>529872</v>
          </cell>
          <cell r="T22">
            <v>0</v>
          </cell>
          <cell r="U22">
            <v>14298257</v>
          </cell>
        </row>
        <row r="23">
          <cell r="D23" t="str">
            <v>1F100</v>
          </cell>
          <cell r="G23" t="str">
            <v>Sorveglianza e prevenzione delle malattie croniche, inclusi la promozione di stili di vita sani ed i programmi organizzati di screening; sorveglianza e prevenzione nutrizionale</v>
          </cell>
          <cell r="H23">
            <v>0</v>
          </cell>
          <cell r="I23">
            <v>25447</v>
          </cell>
          <cell r="J23">
            <v>12397008</v>
          </cell>
          <cell r="K23">
            <v>909526</v>
          </cell>
          <cell r="L23">
            <v>662903</v>
          </cell>
          <cell r="M23">
            <v>1961439</v>
          </cell>
          <cell r="N23">
            <v>0</v>
          </cell>
          <cell r="O23">
            <v>234991</v>
          </cell>
          <cell r="P23">
            <v>832468</v>
          </cell>
          <cell r="Q23">
            <v>206895</v>
          </cell>
          <cell r="R23">
            <v>6976</v>
          </cell>
          <cell r="S23">
            <v>83496</v>
          </cell>
          <cell r="T23">
            <v>0</v>
          </cell>
          <cell r="U23">
            <v>17321149</v>
          </cell>
        </row>
        <row r="24">
          <cell r="E24" t="str">
            <v>1F110</v>
          </cell>
          <cell r="G24" t="str">
            <v>Screening oncologici</v>
          </cell>
          <cell r="H24">
            <v>0</v>
          </cell>
          <cell r="I24">
            <v>14725</v>
          </cell>
          <cell r="J24">
            <v>10256419</v>
          </cell>
          <cell r="K24">
            <v>246102</v>
          </cell>
          <cell r="L24">
            <v>441068</v>
          </cell>
          <cell r="M24">
            <v>1193975</v>
          </cell>
          <cell r="N24">
            <v>0</v>
          </cell>
          <cell r="O24">
            <v>115891</v>
          </cell>
          <cell r="P24">
            <v>435712</v>
          </cell>
          <cell r="Q24">
            <v>181311</v>
          </cell>
          <cell r="R24">
            <v>5349</v>
          </cell>
          <cell r="S24">
            <v>55664</v>
          </cell>
          <cell r="T24">
            <v>0</v>
          </cell>
          <cell r="U24">
            <v>12946216</v>
          </cell>
        </row>
        <row r="25">
          <cell r="F25" t="str">
            <v>1F111</v>
          </cell>
          <cell r="G25" t="str">
            <v>Programmi organizzati svolti in apposita Unità operativa/Centro di costo</v>
          </cell>
          <cell r="H25">
            <v>0</v>
          </cell>
          <cell r="I25">
            <v>14725</v>
          </cell>
          <cell r="J25">
            <v>0</v>
          </cell>
          <cell r="K25">
            <v>246102</v>
          </cell>
          <cell r="L25">
            <v>441068</v>
          </cell>
          <cell r="M25">
            <v>1192213</v>
          </cell>
          <cell r="N25">
            <v>0</v>
          </cell>
          <cell r="O25">
            <v>59245</v>
          </cell>
          <cell r="P25">
            <v>152129</v>
          </cell>
          <cell r="Q25">
            <v>181311</v>
          </cell>
          <cell r="R25">
            <v>5042</v>
          </cell>
          <cell r="S25">
            <v>55664</v>
          </cell>
          <cell r="T25">
            <v>0</v>
          </cell>
          <cell r="U25">
            <v>2347499</v>
          </cell>
        </row>
        <row r="26">
          <cell r="F26" t="str">
            <v>1F112</v>
          </cell>
          <cell r="G26" t="str">
            <v>Programmi organizzati svolti in ambito consultoriale/ambulatoriale territoriale</v>
          </cell>
          <cell r="H26">
            <v>0</v>
          </cell>
          <cell r="I26">
            <v>0</v>
          </cell>
          <cell r="J26">
            <v>10256419</v>
          </cell>
          <cell r="K26">
            <v>0</v>
          </cell>
          <cell r="L26">
            <v>0</v>
          </cell>
          <cell r="M26">
            <v>1762</v>
          </cell>
          <cell r="N26">
            <v>0</v>
          </cell>
          <cell r="O26">
            <v>56646</v>
          </cell>
          <cell r="P26">
            <v>283583</v>
          </cell>
          <cell r="Q26">
            <v>0</v>
          </cell>
          <cell r="R26">
            <v>307</v>
          </cell>
          <cell r="S26">
            <v>0</v>
          </cell>
          <cell r="T26">
            <v>0</v>
          </cell>
          <cell r="U26">
            <v>10598717</v>
          </cell>
        </row>
        <row r="27">
          <cell r="F27" t="str">
            <v>1F113</v>
          </cell>
          <cell r="G27" t="str">
            <v>Programmi organizzati svolti in ambito ospedaliero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E28" t="str">
            <v>1F120</v>
          </cell>
          <cell r="G28" t="str">
            <v>Altre attività di Sorveglianza e prevenzione delle malattie croniche, inclusi la promozione di stili di vita sani e prevenzione nutrizionale</v>
          </cell>
          <cell r="H28">
            <v>0</v>
          </cell>
          <cell r="I28">
            <v>10722</v>
          </cell>
          <cell r="J28">
            <v>2140589</v>
          </cell>
          <cell r="K28">
            <v>663424</v>
          </cell>
          <cell r="L28">
            <v>221835</v>
          </cell>
          <cell r="M28">
            <v>767464</v>
          </cell>
          <cell r="N28">
            <v>0</v>
          </cell>
          <cell r="O28">
            <v>119100</v>
          </cell>
          <cell r="P28">
            <v>396756</v>
          </cell>
          <cell r="Q28">
            <v>25584</v>
          </cell>
          <cell r="R28">
            <v>1627</v>
          </cell>
          <cell r="S28">
            <v>27832</v>
          </cell>
          <cell r="T28">
            <v>0</v>
          </cell>
          <cell r="U28">
            <v>4374933</v>
          </cell>
        </row>
        <row r="29">
          <cell r="F29" t="str">
            <v>1F121</v>
          </cell>
          <cell r="G29" t="str">
            <v>Altre attività svolte in ambito extra-ospedaliero</v>
          </cell>
          <cell r="H29">
            <v>0</v>
          </cell>
          <cell r="I29">
            <v>10722</v>
          </cell>
          <cell r="J29">
            <v>2140589</v>
          </cell>
          <cell r="K29">
            <v>663424</v>
          </cell>
          <cell r="L29">
            <v>221835</v>
          </cell>
          <cell r="M29">
            <v>767464</v>
          </cell>
          <cell r="N29">
            <v>0</v>
          </cell>
          <cell r="O29">
            <v>119100</v>
          </cell>
          <cell r="P29">
            <v>396756</v>
          </cell>
          <cell r="Q29">
            <v>25584</v>
          </cell>
          <cell r="R29">
            <v>1627</v>
          </cell>
          <cell r="S29">
            <v>27832</v>
          </cell>
          <cell r="T29">
            <v>0</v>
          </cell>
          <cell r="U29">
            <v>4374933</v>
          </cell>
        </row>
        <row r="30">
          <cell r="F30" t="str">
            <v>1F122</v>
          </cell>
          <cell r="G30" t="str">
            <v>Altre attività svolte in ambito ospedaliero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 t="str">
            <v>1G100</v>
          </cell>
          <cell r="G31" t="str">
            <v>Attività medico legali per finalità pubbliche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D32" t="str">
            <v>1H100</v>
          </cell>
          <cell r="G32" t="str">
            <v>Contributo Legge 210/92</v>
          </cell>
          <cell r="H32">
            <v>0</v>
          </cell>
          <cell r="I32">
            <v>0</v>
          </cell>
          <cell r="J32">
            <v>0</v>
          </cell>
          <cell r="K32">
            <v>2159976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2159976</v>
          </cell>
        </row>
        <row r="33">
          <cell r="D33">
            <v>19999</v>
          </cell>
          <cell r="G33" t="str">
            <v>TOTALE PREVENZIONE COLLETTIVA E SANITA' PUBBLICA</v>
          </cell>
          <cell r="H33">
            <v>4259312</v>
          </cell>
          <cell r="I33">
            <v>410333</v>
          </cell>
          <cell r="J33">
            <v>12397008</v>
          </cell>
          <cell r="K33">
            <v>5634219</v>
          </cell>
          <cell r="L33">
            <v>10575997</v>
          </cell>
          <cell r="M33">
            <v>31625722</v>
          </cell>
          <cell r="N33">
            <v>1077893</v>
          </cell>
          <cell r="O33">
            <v>2176547</v>
          </cell>
          <cell r="P33">
            <v>7430498</v>
          </cell>
          <cell r="Q33">
            <v>1978069</v>
          </cell>
          <cell r="R33">
            <v>41545</v>
          </cell>
          <cell r="S33">
            <v>5136409</v>
          </cell>
          <cell r="T33">
            <v>0</v>
          </cell>
          <cell r="U33">
            <v>82743552</v>
          </cell>
        </row>
        <row r="34">
          <cell r="D34" t="str">
            <v>ASSISTENZA DISTRETTUALE</v>
          </cell>
        </row>
        <row r="35">
          <cell r="D35" t="str">
            <v>2A100</v>
          </cell>
          <cell r="G35" t="str">
            <v xml:space="preserve">Assistenza sanitaria di base  </v>
          </cell>
          <cell r="H35">
            <v>0</v>
          </cell>
          <cell r="I35">
            <v>0</v>
          </cell>
          <cell r="J35">
            <v>12302339</v>
          </cell>
          <cell r="K35">
            <v>10271698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22574037</v>
          </cell>
        </row>
        <row r="36">
          <cell r="E36" t="str">
            <v>2A110</v>
          </cell>
          <cell r="G36" t="str">
            <v>Medicina generale</v>
          </cell>
          <cell r="H36">
            <v>0</v>
          </cell>
          <cell r="I36">
            <v>0</v>
          </cell>
          <cell r="J36">
            <v>256164</v>
          </cell>
          <cell r="K36">
            <v>215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256379</v>
          </cell>
        </row>
        <row r="37">
          <cell r="F37" t="str">
            <v>2A111</v>
          </cell>
          <cell r="G37" t="str">
            <v>Medicina generale - Attività in convenzione</v>
          </cell>
          <cell r="H37">
            <v>0</v>
          </cell>
          <cell r="I37">
            <v>0</v>
          </cell>
          <cell r="J37">
            <v>256164</v>
          </cell>
          <cell r="K37">
            <v>215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256379</v>
          </cell>
        </row>
        <row r="38">
          <cell r="F38" t="str">
            <v>2A112</v>
          </cell>
          <cell r="G38" t="str">
            <v>Medicina generale - Prestazioni erogate nelle cure domiciliari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F39" t="str">
            <v>2A113</v>
          </cell>
          <cell r="G39" t="str">
            <v>Medicina generale - Prestazioni erogate presso strutture residenziali e semiresidenziali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F40" t="str">
            <v>2A114</v>
          </cell>
          <cell r="G40" t="str">
            <v>Medicina generale - Programmi vaccinali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F41" t="str">
            <v>2A115</v>
          </cell>
          <cell r="G41" t="str">
            <v>Medicina generale - Attività presso UCCP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F42" t="str">
            <v>2A116</v>
          </cell>
          <cell r="G42" t="str">
            <v xml:space="preserve">Medicina generale - Attività  presso - Ospedali di Comunità  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E43" t="str">
            <v>2A120</v>
          </cell>
          <cell r="G43" t="str">
            <v>Pediatria di libera scelta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F44" t="str">
            <v>2A121</v>
          </cell>
          <cell r="G44" t="str">
            <v>Pediatria di libera scelta - Attività in convenzione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F45" t="str">
            <v>2A122</v>
          </cell>
          <cell r="G45" t="str">
            <v>Pediatria di libera scelta - Prestazioni erogate nelle cure domiciliari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F46" t="str">
            <v>2A123</v>
          </cell>
          <cell r="G46" t="str">
            <v>Pediatria di libera scelta - Programmi vaccinali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F47" t="str">
            <v>2A124</v>
          </cell>
          <cell r="G47" t="str">
            <v>Pediatria di libera scelta - Attività presso UCCP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F48" t="str">
            <v>2A125</v>
          </cell>
          <cell r="G48" t="str">
            <v xml:space="preserve">Pediatria di libera scelta - Attività  presso Ospedali di Comunità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E49" t="str">
            <v>2A130</v>
          </cell>
          <cell r="G49" t="str">
            <v>Altra assistenza sanitaria di base</v>
          </cell>
          <cell r="H49">
            <v>0</v>
          </cell>
          <cell r="I49">
            <v>0</v>
          </cell>
          <cell r="J49">
            <v>12046175</v>
          </cell>
          <cell r="K49">
            <v>10271483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22317658</v>
          </cell>
        </row>
        <row r="50">
          <cell r="F50" t="str">
            <v>2A131</v>
          </cell>
          <cell r="G50" t="str">
            <v>Altra assistenza sanitaria di base : Assistenza distrettuale e  UCCP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F51" t="str">
            <v>2A132</v>
          </cell>
          <cell r="G51" t="str">
            <v xml:space="preserve">Altra assistenza sanitaria di base - Ospedali di Comunità </v>
          </cell>
          <cell r="H51">
            <v>0</v>
          </cell>
          <cell r="I51">
            <v>0</v>
          </cell>
          <cell r="J51">
            <v>12046175</v>
          </cell>
          <cell r="K51">
            <v>10271483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22317658</v>
          </cell>
        </row>
        <row r="52">
          <cell r="D52" t="str">
            <v>2B100</v>
          </cell>
          <cell r="G52" t="str">
            <v>Continuità assistenziale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3364</v>
          </cell>
          <cell r="U52">
            <v>3364</v>
          </cell>
        </row>
        <row r="53">
          <cell r="D53" t="str">
            <v>2C100</v>
          </cell>
          <cell r="G53" t="str">
            <v>Assistenza ai turisti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 t="str">
            <v>2D100</v>
          </cell>
          <cell r="G54" t="str">
            <v xml:space="preserve">Emergenza sanitaria territoriale </v>
          </cell>
          <cell r="H54">
            <v>0</v>
          </cell>
          <cell r="I54">
            <v>0</v>
          </cell>
          <cell r="J54">
            <v>1557892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1557892</v>
          </cell>
        </row>
        <row r="55">
          <cell r="D55" t="str">
            <v>2E100</v>
          </cell>
          <cell r="G55" t="str">
            <v xml:space="preserve">Assistenza farmaceutica </v>
          </cell>
          <cell r="H55">
            <v>48011919</v>
          </cell>
          <cell r="I55">
            <v>0</v>
          </cell>
          <cell r="J55">
            <v>465688084</v>
          </cell>
          <cell r="K55">
            <v>0</v>
          </cell>
          <cell r="L55">
            <v>0</v>
          </cell>
          <cell r="M55">
            <v>923513</v>
          </cell>
          <cell r="N55">
            <v>0</v>
          </cell>
          <cell r="O55">
            <v>22777</v>
          </cell>
          <cell r="P55">
            <v>412099</v>
          </cell>
          <cell r="Q55">
            <v>0</v>
          </cell>
          <cell r="R55">
            <v>44249</v>
          </cell>
          <cell r="S55">
            <v>0</v>
          </cell>
          <cell r="T55">
            <v>19160</v>
          </cell>
          <cell r="U55">
            <v>515121801</v>
          </cell>
        </row>
        <row r="56">
          <cell r="E56" t="str">
            <v>2E110</v>
          </cell>
          <cell r="G56" t="str">
            <v>Assistenza farmaceutica erogata in regime di convenzione</v>
          </cell>
          <cell r="H56">
            <v>0</v>
          </cell>
          <cell r="I56">
            <v>0</v>
          </cell>
          <cell r="J56">
            <v>183623240</v>
          </cell>
          <cell r="K56">
            <v>0</v>
          </cell>
          <cell r="L56">
            <v>0</v>
          </cell>
          <cell r="M56">
            <v>275496</v>
          </cell>
          <cell r="N56">
            <v>0</v>
          </cell>
          <cell r="O56">
            <v>0</v>
          </cell>
          <cell r="P56">
            <v>148518</v>
          </cell>
          <cell r="Q56">
            <v>0</v>
          </cell>
          <cell r="R56">
            <v>43411</v>
          </cell>
          <cell r="S56">
            <v>0</v>
          </cell>
          <cell r="T56">
            <v>2801</v>
          </cell>
          <cell r="U56">
            <v>184093466</v>
          </cell>
        </row>
        <row r="57">
          <cell r="E57" t="str">
            <v>2E120</v>
          </cell>
          <cell r="G57" t="str">
            <v xml:space="preserve">Assistenza farmaceutica - erogazione diretta a livello territoriale </v>
          </cell>
          <cell r="H57">
            <v>48011919</v>
          </cell>
          <cell r="I57">
            <v>0</v>
          </cell>
          <cell r="J57">
            <v>282064844</v>
          </cell>
          <cell r="K57">
            <v>0</v>
          </cell>
          <cell r="L57">
            <v>0</v>
          </cell>
          <cell r="M57">
            <v>648017</v>
          </cell>
          <cell r="N57">
            <v>0</v>
          </cell>
          <cell r="O57">
            <v>22777</v>
          </cell>
          <cell r="P57">
            <v>263581</v>
          </cell>
          <cell r="Q57">
            <v>0</v>
          </cell>
          <cell r="R57">
            <v>838</v>
          </cell>
          <cell r="S57">
            <v>0</v>
          </cell>
          <cell r="T57">
            <v>16359</v>
          </cell>
          <cell r="U57">
            <v>331028335</v>
          </cell>
        </row>
        <row r="58">
          <cell r="F58" t="str">
            <v>2E121</v>
          </cell>
          <cell r="G58" t="str">
            <v>Assistenza farmaceutica - erogazione diretta a livello territoriale - Distribuzione Diretta</v>
          </cell>
          <cell r="H58">
            <v>21338</v>
          </cell>
          <cell r="I58">
            <v>0</v>
          </cell>
          <cell r="J58">
            <v>210462024</v>
          </cell>
          <cell r="K58">
            <v>0</v>
          </cell>
          <cell r="L58">
            <v>0</v>
          </cell>
          <cell r="M58">
            <v>409459</v>
          </cell>
          <cell r="N58">
            <v>0</v>
          </cell>
          <cell r="O58">
            <v>6937</v>
          </cell>
          <cell r="P58">
            <v>194619</v>
          </cell>
          <cell r="Q58">
            <v>0</v>
          </cell>
          <cell r="R58">
            <v>548</v>
          </cell>
          <cell r="S58">
            <v>0</v>
          </cell>
          <cell r="T58">
            <v>0</v>
          </cell>
          <cell r="U58">
            <v>211094925</v>
          </cell>
        </row>
        <row r="59">
          <cell r="F59" t="str">
            <v>2E122</v>
          </cell>
          <cell r="G59" t="str">
            <v>Assistenza farmaceutica - erogazione diretta a livello territoriale - Distribuzione Per Conto</v>
          </cell>
          <cell r="H59">
            <v>47990581</v>
          </cell>
          <cell r="I59">
            <v>0</v>
          </cell>
          <cell r="J59">
            <v>71602820</v>
          </cell>
          <cell r="K59">
            <v>0</v>
          </cell>
          <cell r="L59">
            <v>0</v>
          </cell>
          <cell r="M59">
            <v>238558</v>
          </cell>
          <cell r="N59">
            <v>0</v>
          </cell>
          <cell r="O59">
            <v>15840</v>
          </cell>
          <cell r="P59">
            <v>68962</v>
          </cell>
          <cell r="Q59">
            <v>0</v>
          </cell>
          <cell r="R59">
            <v>290</v>
          </cell>
          <cell r="S59">
            <v>0</v>
          </cell>
          <cell r="T59">
            <v>16359</v>
          </cell>
          <cell r="U59">
            <v>119933410</v>
          </cell>
        </row>
        <row r="60">
          <cell r="E60" t="str">
            <v>2E130</v>
          </cell>
          <cell r="G60" t="str">
            <v xml:space="preserve">Assistenza farmaceutica - erogazione diretta a livello ospedaliero 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D61" t="str">
            <v>2F100</v>
          </cell>
          <cell r="G61" t="str">
            <v>Assistenza integrativa e protesica</v>
          </cell>
          <cell r="H61">
            <v>0</v>
          </cell>
          <cell r="I61">
            <v>0</v>
          </cell>
          <cell r="J61">
            <v>19420368</v>
          </cell>
          <cell r="K61">
            <v>75622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149</v>
          </cell>
          <cell r="S61">
            <v>0</v>
          </cell>
          <cell r="T61">
            <v>0</v>
          </cell>
          <cell r="U61">
            <v>19496139</v>
          </cell>
        </row>
        <row r="62">
          <cell r="E62" t="str">
            <v>2F110</v>
          </cell>
          <cell r="G62" t="str">
            <v>Assistenza integrativa-Totale</v>
          </cell>
          <cell r="H62">
            <v>0</v>
          </cell>
          <cell r="I62">
            <v>0</v>
          </cell>
          <cell r="J62">
            <v>19420368</v>
          </cell>
          <cell r="K62">
            <v>75622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149</v>
          </cell>
          <cell r="S62">
            <v>0</v>
          </cell>
          <cell r="T62">
            <v>0</v>
          </cell>
          <cell r="U62">
            <v>19496139</v>
          </cell>
        </row>
        <row r="63">
          <cell r="F63" t="str">
            <v>2F111</v>
          </cell>
          <cell r="G63" t="str">
            <v>Assistenza integrativa - Presidi per persone affette da malattia diabetica o da malattie rare</v>
          </cell>
          <cell r="H63">
            <v>0</v>
          </cell>
          <cell r="I63">
            <v>0</v>
          </cell>
          <cell r="J63">
            <v>438814</v>
          </cell>
          <cell r="K63">
            <v>69838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508652</v>
          </cell>
        </row>
        <row r="64">
          <cell r="F64" t="str">
            <v>2F112</v>
          </cell>
          <cell r="G64" t="str">
            <v>Assistenza integrativa - Prodotti destinati a un’alimentazione particolare</v>
          </cell>
          <cell r="H64">
            <v>0</v>
          </cell>
          <cell r="I64">
            <v>0</v>
          </cell>
          <cell r="J64">
            <v>13309261</v>
          </cell>
          <cell r="K64">
            <v>5784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149</v>
          </cell>
          <cell r="S64">
            <v>0</v>
          </cell>
          <cell r="T64">
            <v>0</v>
          </cell>
          <cell r="U64">
            <v>13315194</v>
          </cell>
        </row>
        <row r="65">
          <cell r="F65" t="str">
            <v>2F113</v>
          </cell>
          <cell r="G65" t="str">
            <v>Assistenza integrativa - Dispositivi monouso</v>
          </cell>
          <cell r="H65">
            <v>0</v>
          </cell>
          <cell r="I65">
            <v>0</v>
          </cell>
          <cell r="J65">
            <v>5672293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5672293</v>
          </cell>
        </row>
        <row r="66">
          <cell r="E66" t="str">
            <v>2F120</v>
          </cell>
          <cell r="G66" t="str">
            <v>Assistenza protesica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D67" t="str">
            <v>2G100</v>
          </cell>
          <cell r="G67" t="str">
            <v>Assistenza specialistica ambulatoriale</v>
          </cell>
          <cell r="H67">
            <v>0</v>
          </cell>
          <cell r="I67">
            <v>5019</v>
          </cell>
          <cell r="J67">
            <v>266462537</v>
          </cell>
          <cell r="K67">
            <v>98181</v>
          </cell>
          <cell r="L67">
            <v>0</v>
          </cell>
          <cell r="M67">
            <v>572207</v>
          </cell>
          <cell r="N67">
            <v>0</v>
          </cell>
          <cell r="O67">
            <v>21243</v>
          </cell>
          <cell r="P67">
            <v>358027</v>
          </cell>
          <cell r="Q67">
            <v>254505</v>
          </cell>
          <cell r="R67">
            <v>1333</v>
          </cell>
          <cell r="S67">
            <v>0</v>
          </cell>
          <cell r="T67">
            <v>0</v>
          </cell>
          <cell r="U67">
            <v>267773052</v>
          </cell>
        </row>
        <row r="68">
          <cell r="E68" t="str">
            <v>2G110</v>
          </cell>
          <cell r="G68" t="str">
            <v>Assistenza specialistica ambulatoriale - Attività prodotta in ambito ospedaliero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F69" t="str">
            <v>2G111</v>
          </cell>
          <cell r="G69" t="str">
            <v xml:space="preserve">Assistenza specialistica ambulatoriale - Attività prodotta in ambito ospedaliero - Attività di laboratorio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F70" t="str">
            <v>2G112</v>
          </cell>
          <cell r="G70" t="str">
            <v>Assistenza specialistica ambulatoriale - Attività prodotta in ambito ospedaliero – Diagnostica strumentale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F71" t="str">
            <v>2G113</v>
          </cell>
          <cell r="G71" t="str">
            <v>Assistenza specialistica ambulatoriale - Attività prodotta in ambito ospedaliero – Attività clinica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F72" t="str">
            <v>2G114</v>
          </cell>
          <cell r="G72" t="str">
            <v>Assistenza specialistica ambulatoriale - Attività prodotta in ambito ospedaliero - Farmaci ad alto costo rimborsati extra tariffa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F73" t="str">
            <v>2G115</v>
          </cell>
          <cell r="G73" t="str">
            <v>Assistenza specialistica ambulatoriale - Attività prodotta in ambito ospedaliero - Dispositivi ad alto costo rimborsati extra tariffa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E74" t="str">
            <v>2G120</v>
          </cell>
          <cell r="G74" t="str">
            <v>Assistenza specialistica ambulatoriale - Attività prodotta in ambito distrettuale e da terzi</v>
          </cell>
          <cell r="H74">
            <v>0</v>
          </cell>
          <cell r="I74">
            <v>5019</v>
          </cell>
          <cell r="J74">
            <v>266462537</v>
          </cell>
          <cell r="K74">
            <v>98181</v>
          </cell>
          <cell r="L74">
            <v>0</v>
          </cell>
          <cell r="M74">
            <v>572207</v>
          </cell>
          <cell r="N74">
            <v>0</v>
          </cell>
          <cell r="O74">
            <v>21243</v>
          </cell>
          <cell r="P74">
            <v>358027</v>
          </cell>
          <cell r="Q74">
            <v>254505</v>
          </cell>
          <cell r="R74">
            <v>1333</v>
          </cell>
          <cell r="S74">
            <v>0</v>
          </cell>
          <cell r="T74">
            <v>0</v>
          </cell>
          <cell r="U74">
            <v>267773052</v>
          </cell>
        </row>
        <row r="75">
          <cell r="F75" t="str">
            <v>2G121</v>
          </cell>
          <cell r="G75" t="str">
            <v xml:space="preserve">Assistenza specialistica ambulatoriale - Attività prodotta in ambito distrettuale e da terzi - Attività di laboratorio </v>
          </cell>
          <cell r="H75">
            <v>0</v>
          </cell>
          <cell r="I75">
            <v>5019</v>
          </cell>
          <cell r="J75">
            <v>39929064</v>
          </cell>
          <cell r="K75">
            <v>0</v>
          </cell>
          <cell r="L75">
            <v>0</v>
          </cell>
          <cell r="M75">
            <v>360517</v>
          </cell>
          <cell r="N75">
            <v>0</v>
          </cell>
          <cell r="O75">
            <v>3225</v>
          </cell>
          <cell r="P75">
            <v>311739</v>
          </cell>
          <cell r="Q75">
            <v>254485</v>
          </cell>
          <cell r="R75">
            <v>1089</v>
          </cell>
          <cell r="S75">
            <v>0</v>
          </cell>
          <cell r="T75">
            <v>0</v>
          </cell>
          <cell r="U75">
            <v>40865138</v>
          </cell>
        </row>
        <row r="76">
          <cell r="F76" t="str">
            <v>2G122</v>
          </cell>
          <cell r="G76" t="str">
            <v>Assistenza specialistica ambulatoriale Attività prodotta in ambito distrettuale e da terzi – Diagnostica strumentale</v>
          </cell>
          <cell r="H76">
            <v>0</v>
          </cell>
          <cell r="I76">
            <v>0</v>
          </cell>
          <cell r="J76">
            <v>60702027</v>
          </cell>
          <cell r="K76">
            <v>0</v>
          </cell>
          <cell r="L76">
            <v>0</v>
          </cell>
          <cell r="M76">
            <v>57583</v>
          </cell>
          <cell r="N76">
            <v>0</v>
          </cell>
          <cell r="O76">
            <v>4902</v>
          </cell>
          <cell r="P76">
            <v>12586</v>
          </cell>
          <cell r="Q76">
            <v>0</v>
          </cell>
          <cell r="R76">
            <v>66</v>
          </cell>
          <cell r="S76">
            <v>0</v>
          </cell>
          <cell r="T76">
            <v>0</v>
          </cell>
          <cell r="U76">
            <v>60777164</v>
          </cell>
        </row>
        <row r="77">
          <cell r="F77" t="str">
            <v>2G123</v>
          </cell>
          <cell r="G77" t="str">
            <v>Assistenza specialistica ambulatoriale - Attività prodotta in ambito distrettuale e da terzi - Attività clinica</v>
          </cell>
          <cell r="H77">
            <v>0</v>
          </cell>
          <cell r="I77">
            <v>0</v>
          </cell>
          <cell r="J77">
            <v>165831446</v>
          </cell>
          <cell r="K77">
            <v>98181</v>
          </cell>
          <cell r="L77">
            <v>0</v>
          </cell>
          <cell r="M77">
            <v>154107</v>
          </cell>
          <cell r="N77">
            <v>0</v>
          </cell>
          <cell r="O77">
            <v>13116</v>
          </cell>
          <cell r="P77">
            <v>33702</v>
          </cell>
          <cell r="Q77">
            <v>20</v>
          </cell>
          <cell r="R77">
            <v>178</v>
          </cell>
          <cell r="S77">
            <v>0</v>
          </cell>
          <cell r="T77">
            <v>0</v>
          </cell>
          <cell r="U77">
            <v>166130750</v>
          </cell>
        </row>
        <row r="78">
          <cell r="F78" t="str">
            <v>2G124</v>
          </cell>
          <cell r="G78" t="str">
            <v>Assistenza specialistica ambulatoriale - Attività prodotta in ambito distrettuale e da terzi – Farmaci ad alto costo rimborsati extra – tariffa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F79" t="str">
            <v>2G125</v>
          </cell>
          <cell r="G79" t="str">
            <v>Assistenza specialistica ambulatoriale - Attività prodotta in ambito distrettuale e da terzi – Dispositivi ad alto costo rimborsati extra – tariffa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E80" t="str">
            <v>2G130</v>
          </cell>
          <cell r="G80" t="str">
            <v xml:space="preserve">Assistenza specialistica ambulatoriale – Trasporto utenti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</row>
        <row r="81">
          <cell r="D81" t="str">
            <v>2H100</v>
          </cell>
          <cell r="G81" t="str">
            <v xml:space="preserve">Assistenza  sociosanitaria distrettuale, domiciliare e territoriale  </v>
          </cell>
          <cell r="H81">
            <v>0</v>
          </cell>
          <cell r="I81">
            <v>21838</v>
          </cell>
          <cell r="J81">
            <v>45859227</v>
          </cell>
          <cell r="K81">
            <v>3293593</v>
          </cell>
          <cell r="L81">
            <v>220448</v>
          </cell>
          <cell r="M81">
            <v>1242971</v>
          </cell>
          <cell r="N81">
            <v>172806</v>
          </cell>
          <cell r="O81">
            <v>231914</v>
          </cell>
          <cell r="P81">
            <v>1282746</v>
          </cell>
          <cell r="Q81">
            <v>108854</v>
          </cell>
          <cell r="R81">
            <v>88999</v>
          </cell>
          <cell r="S81">
            <v>27832</v>
          </cell>
          <cell r="T81">
            <v>0</v>
          </cell>
          <cell r="U81">
            <v>52551228</v>
          </cell>
        </row>
        <row r="82">
          <cell r="E82" t="str">
            <v>2H110</v>
          </cell>
          <cell r="G82" t="str">
            <v xml:space="preserve">Assistenza sociosanitaria distrettuale, domiciliare e territoriale  – Cure domiciliari </v>
          </cell>
          <cell r="H82">
            <v>0</v>
          </cell>
          <cell r="I82">
            <v>6003</v>
          </cell>
          <cell r="J82">
            <v>36269469</v>
          </cell>
          <cell r="K82">
            <v>0</v>
          </cell>
          <cell r="L82">
            <v>0</v>
          </cell>
          <cell r="M82">
            <v>359428</v>
          </cell>
          <cell r="N82">
            <v>47823</v>
          </cell>
          <cell r="O82">
            <v>76387</v>
          </cell>
          <cell r="P82">
            <v>356193</v>
          </cell>
          <cell r="Q82">
            <v>1895</v>
          </cell>
          <cell r="R82">
            <v>2052</v>
          </cell>
          <cell r="S82">
            <v>0</v>
          </cell>
          <cell r="T82">
            <v>0</v>
          </cell>
          <cell r="U82">
            <v>37119250</v>
          </cell>
        </row>
        <row r="83">
          <cell r="F83" t="str">
            <v>2H111</v>
          </cell>
          <cell r="G83" t="str">
            <v>Cure domiciliari</v>
          </cell>
          <cell r="H83">
            <v>0</v>
          </cell>
          <cell r="I83">
            <v>6003</v>
          </cell>
          <cell r="J83">
            <v>24621154</v>
          </cell>
          <cell r="K83">
            <v>0</v>
          </cell>
          <cell r="L83">
            <v>0</v>
          </cell>
          <cell r="M83">
            <v>347459</v>
          </cell>
          <cell r="N83">
            <v>47607</v>
          </cell>
          <cell r="O83">
            <v>67866</v>
          </cell>
          <cell r="P83">
            <v>353778</v>
          </cell>
          <cell r="Q83">
            <v>1895</v>
          </cell>
          <cell r="R83">
            <v>2041</v>
          </cell>
          <cell r="S83">
            <v>0</v>
          </cell>
          <cell r="T83">
            <v>0</v>
          </cell>
          <cell r="U83">
            <v>25447803</v>
          </cell>
        </row>
        <row r="84">
          <cell r="F84" t="str">
            <v>2H112</v>
          </cell>
          <cell r="G84" t="str">
            <v>Cure palliative domiciliari</v>
          </cell>
          <cell r="H84">
            <v>0</v>
          </cell>
          <cell r="I84">
            <v>0</v>
          </cell>
          <cell r="J84">
            <v>11648315</v>
          </cell>
          <cell r="K84">
            <v>0</v>
          </cell>
          <cell r="L84">
            <v>0</v>
          </cell>
          <cell r="M84">
            <v>11969</v>
          </cell>
          <cell r="N84">
            <v>216</v>
          </cell>
          <cell r="O84">
            <v>8521</v>
          </cell>
          <cell r="P84">
            <v>2415</v>
          </cell>
          <cell r="Q84">
            <v>0</v>
          </cell>
          <cell r="R84">
            <v>11</v>
          </cell>
          <cell r="S84">
            <v>0</v>
          </cell>
          <cell r="T84">
            <v>0</v>
          </cell>
          <cell r="U84">
            <v>11671447</v>
          </cell>
        </row>
        <row r="85">
          <cell r="E85" t="str">
            <v>2H120</v>
          </cell>
          <cell r="G85" t="str">
            <v>Assistenza sociosanitaria distrettuale, domiciliare e territoriale - Assistenza a minori, donne,  coppie, famiglia (consultori)</v>
          </cell>
          <cell r="H85">
            <v>0</v>
          </cell>
          <cell r="I85">
            <v>2443</v>
          </cell>
          <cell r="J85">
            <v>4933878</v>
          </cell>
          <cell r="K85">
            <v>989000</v>
          </cell>
          <cell r="L85">
            <v>0</v>
          </cell>
          <cell r="M85">
            <v>139860</v>
          </cell>
          <cell r="N85">
            <v>19348</v>
          </cell>
          <cell r="O85">
            <v>26521</v>
          </cell>
          <cell r="P85">
            <v>143662</v>
          </cell>
          <cell r="Q85">
            <v>771</v>
          </cell>
          <cell r="R85">
            <v>594</v>
          </cell>
          <cell r="S85">
            <v>0</v>
          </cell>
          <cell r="T85">
            <v>0</v>
          </cell>
          <cell r="U85">
            <v>6256077</v>
          </cell>
        </row>
        <row r="86">
          <cell r="E86" t="str">
            <v>2H130</v>
          </cell>
          <cell r="G86" t="str">
            <v>Assistenza sociosanitaria distrettuale, domiciliare e territoriale - Assistenza ai minori con disturbi in ambito neuropsichiatrico e del neurosviluppo</v>
          </cell>
          <cell r="H86">
            <v>0</v>
          </cell>
          <cell r="I86">
            <v>2838</v>
          </cell>
          <cell r="J86">
            <v>0</v>
          </cell>
          <cell r="K86">
            <v>525372</v>
          </cell>
          <cell r="L86">
            <v>0</v>
          </cell>
          <cell r="M86">
            <v>156586</v>
          </cell>
          <cell r="N86">
            <v>22368</v>
          </cell>
          <cell r="O86">
            <v>26618</v>
          </cell>
          <cell r="P86">
            <v>165709</v>
          </cell>
          <cell r="Q86">
            <v>896</v>
          </cell>
          <cell r="R86">
            <v>83808</v>
          </cell>
          <cell r="S86">
            <v>0</v>
          </cell>
          <cell r="T86">
            <v>0</v>
          </cell>
          <cell r="U86">
            <v>984195</v>
          </cell>
        </row>
        <row r="87">
          <cell r="E87" t="str">
            <v>2H140</v>
          </cell>
          <cell r="G87" t="str">
            <v>Assistenza sociosanitaria distrettuale, domiciliare e territoriale - Assistenza alle persone con disturbi mentali</v>
          </cell>
          <cell r="H87">
            <v>0</v>
          </cell>
          <cell r="I87">
            <v>6652</v>
          </cell>
          <cell r="J87">
            <v>0</v>
          </cell>
          <cell r="K87">
            <v>0</v>
          </cell>
          <cell r="L87">
            <v>220448</v>
          </cell>
          <cell r="M87">
            <v>367031</v>
          </cell>
          <cell r="N87">
            <v>52428</v>
          </cell>
          <cell r="O87">
            <v>62388</v>
          </cell>
          <cell r="P87">
            <v>388402</v>
          </cell>
          <cell r="Q87">
            <v>2101</v>
          </cell>
          <cell r="R87">
            <v>1599</v>
          </cell>
          <cell r="S87">
            <v>27832</v>
          </cell>
          <cell r="T87">
            <v>0</v>
          </cell>
          <cell r="U87">
            <v>1128881</v>
          </cell>
        </row>
        <row r="88">
          <cell r="E88" t="str">
            <v>2H150</v>
          </cell>
          <cell r="G88" t="str">
            <v>Assistenza sociosanitaria distrettuale, domiciliare e territoriale - Assistenza alle persone con disabilità</v>
          </cell>
          <cell r="H88">
            <v>0</v>
          </cell>
          <cell r="I88">
            <v>647</v>
          </cell>
          <cell r="J88">
            <v>0</v>
          </cell>
          <cell r="K88">
            <v>1779221</v>
          </cell>
          <cell r="L88">
            <v>0</v>
          </cell>
          <cell r="M88">
            <v>35702</v>
          </cell>
          <cell r="N88">
            <v>5100</v>
          </cell>
          <cell r="O88">
            <v>6069</v>
          </cell>
          <cell r="P88">
            <v>37780</v>
          </cell>
          <cell r="Q88">
            <v>204</v>
          </cell>
          <cell r="R88">
            <v>156</v>
          </cell>
          <cell r="S88">
            <v>0</v>
          </cell>
          <cell r="T88">
            <v>0</v>
          </cell>
          <cell r="U88">
            <v>1864879</v>
          </cell>
        </row>
        <row r="89">
          <cell r="E89" t="str">
            <v>2H160</v>
          </cell>
          <cell r="G89" t="str">
            <v>Assistenza sociosanitaria distrettuale, domiciliare e territoriale  - Assistenza alle persone con dipendenze patologiche</v>
          </cell>
          <cell r="H89">
            <v>0</v>
          </cell>
          <cell r="I89">
            <v>3255</v>
          </cell>
          <cell r="J89">
            <v>4655880</v>
          </cell>
          <cell r="K89">
            <v>0</v>
          </cell>
          <cell r="L89">
            <v>0</v>
          </cell>
          <cell r="M89">
            <v>184364</v>
          </cell>
          <cell r="N89">
            <v>25739</v>
          </cell>
          <cell r="O89">
            <v>33931</v>
          </cell>
          <cell r="P89">
            <v>191000</v>
          </cell>
          <cell r="Q89">
            <v>102987</v>
          </cell>
          <cell r="R89">
            <v>790</v>
          </cell>
          <cell r="S89">
            <v>0</v>
          </cell>
          <cell r="T89">
            <v>0</v>
          </cell>
          <cell r="U89">
            <v>5197946</v>
          </cell>
        </row>
        <row r="90">
          <cell r="D90" t="str">
            <v>2I100</v>
          </cell>
          <cell r="G90" t="str">
            <v>Assistenza sociosanitaria semi-residenziale</v>
          </cell>
          <cell r="H90">
            <v>0</v>
          </cell>
          <cell r="I90">
            <v>0</v>
          </cell>
          <cell r="J90">
            <v>38731576</v>
          </cell>
          <cell r="K90">
            <v>0</v>
          </cell>
          <cell r="L90">
            <v>0</v>
          </cell>
          <cell r="M90">
            <v>37953</v>
          </cell>
          <cell r="N90">
            <v>687</v>
          </cell>
          <cell r="O90">
            <v>27019</v>
          </cell>
          <cell r="P90">
            <v>7659</v>
          </cell>
          <cell r="Q90">
            <v>0</v>
          </cell>
          <cell r="R90">
            <v>72</v>
          </cell>
          <cell r="S90">
            <v>0</v>
          </cell>
          <cell r="T90">
            <v>0</v>
          </cell>
          <cell r="U90">
            <v>38804966</v>
          </cell>
        </row>
        <row r="91">
          <cell r="E91" t="str">
            <v>2I110</v>
          </cell>
          <cell r="G91" t="str">
            <v>Assistenza sociosanitaria semi-residenziale - Assistenza alle persone con disturbi mentali</v>
          </cell>
          <cell r="H91">
            <v>0</v>
          </cell>
          <cell r="I91">
            <v>0</v>
          </cell>
          <cell r="J91">
            <v>14196856</v>
          </cell>
          <cell r="K91">
            <v>0</v>
          </cell>
          <cell r="L91">
            <v>0</v>
          </cell>
          <cell r="M91">
            <v>14588</v>
          </cell>
          <cell r="N91">
            <v>264</v>
          </cell>
          <cell r="O91">
            <v>10385</v>
          </cell>
          <cell r="P91">
            <v>2944</v>
          </cell>
          <cell r="Q91">
            <v>0</v>
          </cell>
          <cell r="R91">
            <v>27</v>
          </cell>
          <cell r="S91">
            <v>0</v>
          </cell>
          <cell r="T91">
            <v>0</v>
          </cell>
          <cell r="U91">
            <v>14225064</v>
          </cell>
        </row>
        <row r="92">
          <cell r="E92" t="str">
            <v>2I120</v>
          </cell>
          <cell r="G92" t="str">
            <v>Assistenza sociosanitaria semi-residenziale - Assistenza alle persone con disabilità</v>
          </cell>
          <cell r="H92">
            <v>0</v>
          </cell>
          <cell r="I92">
            <v>0</v>
          </cell>
          <cell r="J92">
            <v>9328176</v>
          </cell>
          <cell r="K92">
            <v>0</v>
          </cell>
          <cell r="L92">
            <v>0</v>
          </cell>
          <cell r="M92">
            <v>9585</v>
          </cell>
          <cell r="N92">
            <v>173</v>
          </cell>
          <cell r="O92">
            <v>6824</v>
          </cell>
          <cell r="P92">
            <v>1934</v>
          </cell>
          <cell r="Q92">
            <v>0</v>
          </cell>
          <cell r="R92">
            <v>16</v>
          </cell>
          <cell r="S92">
            <v>0</v>
          </cell>
          <cell r="T92">
            <v>0</v>
          </cell>
          <cell r="U92">
            <v>9346708</v>
          </cell>
        </row>
        <row r="93">
          <cell r="E93" t="str">
            <v>2I130</v>
          </cell>
          <cell r="G93" t="str">
            <v>Assistenza sociosanitaria semi-residenziale - Assistenza alle persone con dipendenze patologiche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E94" t="str">
            <v>2I140</v>
          </cell>
          <cell r="G94" t="str">
            <v>Assistenza sociosanitaria semi-residenziale - Assistenza alle persone non autosufficienti</v>
          </cell>
          <cell r="H94">
            <v>0</v>
          </cell>
          <cell r="I94">
            <v>0</v>
          </cell>
          <cell r="J94">
            <v>7242601</v>
          </cell>
          <cell r="K94">
            <v>0</v>
          </cell>
          <cell r="L94">
            <v>0</v>
          </cell>
          <cell r="M94">
            <v>7442</v>
          </cell>
          <cell r="N94">
            <v>135</v>
          </cell>
          <cell r="O94">
            <v>5298</v>
          </cell>
          <cell r="P94">
            <v>1502</v>
          </cell>
          <cell r="Q94">
            <v>0</v>
          </cell>
          <cell r="R94">
            <v>11</v>
          </cell>
          <cell r="S94">
            <v>0</v>
          </cell>
          <cell r="T94">
            <v>0</v>
          </cell>
          <cell r="U94">
            <v>7256989</v>
          </cell>
        </row>
        <row r="95">
          <cell r="E95" t="str">
            <v>2I150</v>
          </cell>
          <cell r="G95" t="str">
            <v>Assistenza sociosanitaria semi-residenziale - assistenza ai minori con disturbi in ambito neuropsichiatrico e del neurosviluppo</v>
          </cell>
          <cell r="H95">
            <v>0</v>
          </cell>
          <cell r="I95">
            <v>0</v>
          </cell>
          <cell r="J95">
            <v>7963943</v>
          </cell>
          <cell r="K95">
            <v>0</v>
          </cell>
          <cell r="L95">
            <v>0</v>
          </cell>
          <cell r="M95">
            <v>6338</v>
          </cell>
          <cell r="N95">
            <v>115</v>
          </cell>
          <cell r="O95">
            <v>4512</v>
          </cell>
          <cell r="P95">
            <v>1279</v>
          </cell>
          <cell r="Q95">
            <v>0</v>
          </cell>
          <cell r="R95">
            <v>18</v>
          </cell>
          <cell r="S95">
            <v>0</v>
          </cell>
          <cell r="T95">
            <v>0</v>
          </cell>
          <cell r="U95">
            <v>7976205</v>
          </cell>
        </row>
        <row r="96">
          <cell r="D96" t="str">
            <v>2J100</v>
          </cell>
          <cell r="G96" t="str">
            <v>Assistenza sociosanitaria residenziale</v>
          </cell>
          <cell r="H96">
            <v>0</v>
          </cell>
          <cell r="I96">
            <v>0</v>
          </cell>
          <cell r="J96">
            <v>203130395</v>
          </cell>
          <cell r="K96">
            <v>3950567</v>
          </cell>
          <cell r="L96">
            <v>329495</v>
          </cell>
          <cell r="M96">
            <v>210568</v>
          </cell>
          <cell r="N96">
            <v>3806</v>
          </cell>
          <cell r="O96">
            <v>149898</v>
          </cell>
          <cell r="P96">
            <v>42489</v>
          </cell>
          <cell r="Q96">
            <v>0</v>
          </cell>
          <cell r="R96">
            <v>339</v>
          </cell>
          <cell r="S96">
            <v>41748</v>
          </cell>
          <cell r="T96">
            <v>77982</v>
          </cell>
          <cell r="U96">
            <v>207937287</v>
          </cell>
        </row>
        <row r="97">
          <cell r="E97" t="str">
            <v>2J110</v>
          </cell>
          <cell r="G97" t="str">
            <v>Assistenza sociosanitaria residenziale - Assistenza alle persone con disturbi mentali</v>
          </cell>
          <cell r="H97">
            <v>0</v>
          </cell>
          <cell r="I97">
            <v>0</v>
          </cell>
          <cell r="J97">
            <v>28442900</v>
          </cell>
          <cell r="K97">
            <v>0</v>
          </cell>
          <cell r="L97">
            <v>0</v>
          </cell>
          <cell r="M97">
            <v>29226</v>
          </cell>
          <cell r="N97">
            <v>528</v>
          </cell>
          <cell r="O97">
            <v>20805</v>
          </cell>
          <cell r="P97">
            <v>5897</v>
          </cell>
          <cell r="Q97">
            <v>0</v>
          </cell>
          <cell r="R97">
            <v>47</v>
          </cell>
          <cell r="S97">
            <v>0</v>
          </cell>
          <cell r="T97">
            <v>77982</v>
          </cell>
          <cell r="U97">
            <v>28577385</v>
          </cell>
        </row>
        <row r="98">
          <cell r="E98" t="str">
            <v>2J120</v>
          </cell>
          <cell r="G98" t="str">
            <v xml:space="preserve">Assistenza sociosanitaria residenziale - Assistenza alle persone con disabilità </v>
          </cell>
          <cell r="H98">
            <v>0</v>
          </cell>
          <cell r="I98">
            <v>0</v>
          </cell>
          <cell r="J98">
            <v>30096757</v>
          </cell>
          <cell r="K98">
            <v>18013</v>
          </cell>
          <cell r="L98">
            <v>0</v>
          </cell>
          <cell r="M98">
            <v>30925</v>
          </cell>
          <cell r="N98">
            <v>559</v>
          </cell>
          <cell r="O98">
            <v>22015</v>
          </cell>
          <cell r="P98">
            <v>6240</v>
          </cell>
          <cell r="Q98">
            <v>0</v>
          </cell>
          <cell r="R98">
            <v>49</v>
          </cell>
          <cell r="S98">
            <v>0</v>
          </cell>
          <cell r="T98">
            <v>0</v>
          </cell>
          <cell r="U98">
            <v>30174558</v>
          </cell>
        </row>
        <row r="99">
          <cell r="E99" t="str">
            <v>2J130</v>
          </cell>
          <cell r="G99" t="str">
            <v>Assistenza sociosanitaria residenziale - Assistenza alle persone con dipendenze patologiche</v>
          </cell>
          <cell r="H99">
            <v>0</v>
          </cell>
          <cell r="I99">
            <v>0</v>
          </cell>
          <cell r="J99">
            <v>8943061</v>
          </cell>
          <cell r="K99">
            <v>1132317</v>
          </cell>
          <cell r="L99">
            <v>0</v>
          </cell>
          <cell r="M99">
            <v>9190</v>
          </cell>
          <cell r="N99">
            <v>166</v>
          </cell>
          <cell r="O99">
            <v>6542</v>
          </cell>
          <cell r="P99">
            <v>1854</v>
          </cell>
          <cell r="Q99">
            <v>0</v>
          </cell>
          <cell r="R99">
            <v>15</v>
          </cell>
          <cell r="S99">
            <v>0</v>
          </cell>
          <cell r="T99">
            <v>0</v>
          </cell>
          <cell r="U99">
            <v>10093145</v>
          </cell>
        </row>
        <row r="100">
          <cell r="E100" t="str">
            <v>2J140</v>
          </cell>
          <cell r="G100" t="str">
            <v>Assistenza sociosanitaria residenziale - Assistenza alle persone non autosufficienti</v>
          </cell>
          <cell r="H100">
            <v>0</v>
          </cell>
          <cell r="I100">
            <v>0</v>
          </cell>
          <cell r="J100">
            <v>122062657</v>
          </cell>
          <cell r="K100">
            <v>1575724</v>
          </cell>
          <cell r="L100">
            <v>0</v>
          </cell>
          <cell r="M100">
            <v>125422</v>
          </cell>
          <cell r="N100">
            <v>2268</v>
          </cell>
          <cell r="O100">
            <v>89284</v>
          </cell>
          <cell r="P100">
            <v>25309</v>
          </cell>
          <cell r="Q100">
            <v>0</v>
          </cell>
          <cell r="R100">
            <v>209</v>
          </cell>
          <cell r="S100">
            <v>27832</v>
          </cell>
          <cell r="T100">
            <v>0</v>
          </cell>
          <cell r="U100">
            <v>123908705</v>
          </cell>
        </row>
        <row r="101">
          <cell r="E101" t="str">
            <v>2J150</v>
          </cell>
          <cell r="G101" t="str">
            <v>Assistenza sociosanitaria residenziale - Assistenza alle persone nella fase terminale della vita</v>
          </cell>
          <cell r="H101">
            <v>0</v>
          </cell>
          <cell r="I101">
            <v>0</v>
          </cell>
          <cell r="J101">
            <v>8841620</v>
          </cell>
          <cell r="K101">
            <v>0</v>
          </cell>
          <cell r="L101">
            <v>219663</v>
          </cell>
          <cell r="M101">
            <v>9085</v>
          </cell>
          <cell r="N101">
            <v>164</v>
          </cell>
          <cell r="O101">
            <v>6468</v>
          </cell>
          <cell r="P101">
            <v>1833</v>
          </cell>
          <cell r="Q101">
            <v>0</v>
          </cell>
          <cell r="R101">
            <v>12</v>
          </cell>
          <cell r="S101">
            <v>0</v>
          </cell>
          <cell r="T101">
            <v>0</v>
          </cell>
          <cell r="U101">
            <v>9078845</v>
          </cell>
        </row>
        <row r="102">
          <cell r="E102" t="str">
            <v>2J160</v>
          </cell>
          <cell r="G102" t="str">
            <v>Assistenza sociosanitaria residenziale - Assistenza ai minori con disturbi in ambito neuropsichiatrico e del neurosviluppo</v>
          </cell>
          <cell r="H102">
            <v>0</v>
          </cell>
          <cell r="I102">
            <v>0</v>
          </cell>
          <cell r="J102">
            <v>4743400</v>
          </cell>
          <cell r="K102">
            <v>1224513</v>
          </cell>
          <cell r="L102">
            <v>109832</v>
          </cell>
          <cell r="M102">
            <v>6720</v>
          </cell>
          <cell r="N102">
            <v>121</v>
          </cell>
          <cell r="O102">
            <v>4784</v>
          </cell>
          <cell r="P102">
            <v>1356</v>
          </cell>
          <cell r="Q102">
            <v>0</v>
          </cell>
          <cell r="R102">
            <v>7</v>
          </cell>
          <cell r="S102">
            <v>13916</v>
          </cell>
          <cell r="T102">
            <v>0</v>
          </cell>
          <cell r="U102">
            <v>6104649</v>
          </cell>
        </row>
        <row r="103">
          <cell r="D103" t="str">
            <v>2K100</v>
          </cell>
          <cell r="G103" t="str">
            <v xml:space="preserve">Assistenza termale </v>
          </cell>
          <cell r="H103">
            <v>0</v>
          </cell>
          <cell r="I103">
            <v>0</v>
          </cell>
          <cell r="J103">
            <v>3456540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3456540</v>
          </cell>
        </row>
        <row r="104">
          <cell r="D104" t="str">
            <v>2L100</v>
          </cell>
          <cell r="G104" t="str">
            <v>Assistenza presso strutture sanitarie interne alle carceri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D105">
            <v>29999</v>
          </cell>
          <cell r="G105" t="str">
            <v>TOTALE ASSISTENZA DISTRETTUALE</v>
          </cell>
          <cell r="H105">
            <v>48011919</v>
          </cell>
          <cell r="I105">
            <v>26857</v>
          </cell>
          <cell r="J105">
            <v>1056608958</v>
          </cell>
          <cell r="K105">
            <v>17689661</v>
          </cell>
          <cell r="L105">
            <v>549943</v>
          </cell>
          <cell r="M105">
            <v>2987212</v>
          </cell>
          <cell r="N105">
            <v>177299</v>
          </cell>
          <cell r="O105">
            <v>452851</v>
          </cell>
          <cell r="P105">
            <v>2103020</v>
          </cell>
          <cell r="Q105">
            <v>363359</v>
          </cell>
          <cell r="R105">
            <v>135141</v>
          </cell>
          <cell r="S105">
            <v>69580</v>
          </cell>
          <cell r="T105">
            <v>100506</v>
          </cell>
          <cell r="U105">
            <v>1129276306</v>
          </cell>
        </row>
        <row r="106">
          <cell r="D106" t="str">
            <v>ASSISTENZA OSPEDALIERA</v>
          </cell>
        </row>
        <row r="107">
          <cell r="D107" t="str">
            <v>3A100</v>
          </cell>
          <cell r="G107" t="str">
            <v>Attività di Pronto soccorso</v>
          </cell>
          <cell r="H107">
            <v>0</v>
          </cell>
          <cell r="I107">
            <v>1369</v>
          </cell>
          <cell r="J107">
            <v>46514559</v>
          </cell>
          <cell r="K107">
            <v>0</v>
          </cell>
          <cell r="L107">
            <v>0</v>
          </cell>
          <cell r="M107">
            <v>132134</v>
          </cell>
          <cell r="N107">
            <v>0</v>
          </cell>
          <cell r="O107">
            <v>3757</v>
          </cell>
          <cell r="P107">
            <v>92423</v>
          </cell>
          <cell r="Q107">
            <v>69418</v>
          </cell>
          <cell r="R107">
            <v>334</v>
          </cell>
          <cell r="S107">
            <v>0</v>
          </cell>
          <cell r="T107">
            <v>0</v>
          </cell>
          <cell r="U107">
            <v>46813994</v>
          </cell>
        </row>
        <row r="108">
          <cell r="E108" t="str">
            <v>3A110</v>
          </cell>
          <cell r="G108" t="str">
            <v>Attività diretta di Pronto soccorso e OBI</v>
          </cell>
          <cell r="H108">
            <v>0</v>
          </cell>
          <cell r="I108">
            <v>1369</v>
          </cell>
          <cell r="J108">
            <v>23218214</v>
          </cell>
          <cell r="K108">
            <v>0</v>
          </cell>
          <cell r="L108">
            <v>0</v>
          </cell>
          <cell r="M108">
            <v>110034</v>
          </cell>
          <cell r="N108">
            <v>0</v>
          </cell>
          <cell r="O108">
            <v>1875</v>
          </cell>
          <cell r="P108">
            <v>87593</v>
          </cell>
          <cell r="Q108">
            <v>69418</v>
          </cell>
          <cell r="R108">
            <v>307</v>
          </cell>
          <cell r="S108">
            <v>0</v>
          </cell>
          <cell r="T108">
            <v>0</v>
          </cell>
          <cell r="U108">
            <v>23488810</v>
          </cell>
        </row>
        <row r="109">
          <cell r="F109" t="str">
            <v xml:space="preserve">3A111 </v>
          </cell>
          <cell r="G109" t="str">
            <v xml:space="preserve">Attività diretta di PS e OBI per accessi non seguiti da ricovero </v>
          </cell>
          <cell r="H109">
            <v>0</v>
          </cell>
          <cell r="I109">
            <v>1369</v>
          </cell>
          <cell r="J109">
            <v>23218214</v>
          </cell>
          <cell r="K109">
            <v>0</v>
          </cell>
          <cell r="L109">
            <v>0</v>
          </cell>
          <cell r="M109">
            <v>110034</v>
          </cell>
          <cell r="N109">
            <v>0</v>
          </cell>
          <cell r="O109">
            <v>1875</v>
          </cell>
          <cell r="P109">
            <v>87593</v>
          </cell>
          <cell r="Q109">
            <v>69418</v>
          </cell>
          <cell r="R109">
            <v>307</v>
          </cell>
          <cell r="S109">
            <v>0</v>
          </cell>
          <cell r="T109">
            <v>0</v>
          </cell>
          <cell r="U109">
            <v>23488810</v>
          </cell>
        </row>
        <row r="110">
          <cell r="F110" t="str">
            <v>3A112</v>
          </cell>
          <cell r="G110" t="str">
            <v>Attività diretta di PS e OBI per accessi seguiti da ricovero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E111" t="str">
            <v>3A120</v>
          </cell>
          <cell r="G111" t="str">
            <v xml:space="preserve">Accertamenti diagnostici strumentali e consulenze in Pronto Soccorso per accessi non seguiti da ricovero </v>
          </cell>
          <cell r="H111">
            <v>0</v>
          </cell>
          <cell r="I111">
            <v>0</v>
          </cell>
          <cell r="J111">
            <v>23296345</v>
          </cell>
          <cell r="K111">
            <v>0</v>
          </cell>
          <cell r="L111">
            <v>0</v>
          </cell>
          <cell r="M111">
            <v>22100</v>
          </cell>
          <cell r="N111">
            <v>0</v>
          </cell>
          <cell r="O111">
            <v>1882</v>
          </cell>
          <cell r="P111">
            <v>4830</v>
          </cell>
          <cell r="Q111">
            <v>0</v>
          </cell>
          <cell r="R111">
            <v>27</v>
          </cell>
          <cell r="S111">
            <v>0</v>
          </cell>
          <cell r="T111">
            <v>0</v>
          </cell>
          <cell r="U111">
            <v>23325184</v>
          </cell>
        </row>
        <row r="112">
          <cell r="D112" t="str">
            <v>3B100</v>
          </cell>
          <cell r="G112" t="str">
            <v>Assistenza ospedaliera per acuti</v>
          </cell>
          <cell r="H112">
            <v>0</v>
          </cell>
          <cell r="I112">
            <v>0</v>
          </cell>
          <cell r="J112">
            <v>561958552</v>
          </cell>
          <cell r="K112">
            <v>628000</v>
          </cell>
          <cell r="L112">
            <v>0</v>
          </cell>
          <cell r="M112">
            <v>528178</v>
          </cell>
          <cell r="N112">
            <v>0</v>
          </cell>
          <cell r="O112">
            <v>44960</v>
          </cell>
          <cell r="P112">
            <v>115446</v>
          </cell>
          <cell r="Q112">
            <v>0</v>
          </cell>
          <cell r="R112">
            <v>339525</v>
          </cell>
          <cell r="S112">
            <v>0</v>
          </cell>
          <cell r="T112">
            <v>0</v>
          </cell>
          <cell r="U112">
            <v>563614661</v>
          </cell>
        </row>
        <row r="113">
          <cell r="E113" t="str">
            <v>3B110</v>
          </cell>
          <cell r="G113" t="str">
            <v xml:space="preserve">Assistenza ospedaliera per acuti - In Day Hospital </v>
          </cell>
          <cell r="H113">
            <v>0</v>
          </cell>
          <cell r="I113">
            <v>0</v>
          </cell>
          <cell r="J113">
            <v>2421692</v>
          </cell>
          <cell r="K113">
            <v>0</v>
          </cell>
          <cell r="L113">
            <v>0</v>
          </cell>
          <cell r="M113">
            <v>2298</v>
          </cell>
          <cell r="N113">
            <v>0</v>
          </cell>
          <cell r="O113">
            <v>196</v>
          </cell>
          <cell r="P113">
            <v>502</v>
          </cell>
          <cell r="Q113">
            <v>0</v>
          </cell>
          <cell r="R113">
            <v>3</v>
          </cell>
          <cell r="S113">
            <v>0</v>
          </cell>
          <cell r="T113">
            <v>0</v>
          </cell>
          <cell r="U113">
            <v>2424691</v>
          </cell>
        </row>
        <row r="114">
          <cell r="E114" t="str">
            <v>3B120</v>
          </cell>
          <cell r="G114" t="str">
            <v>Assistenza ospedaliera per acuti - In Day Surgery</v>
          </cell>
          <cell r="H114">
            <v>0</v>
          </cell>
          <cell r="I114">
            <v>0</v>
          </cell>
          <cell r="J114">
            <v>35713862</v>
          </cell>
          <cell r="K114">
            <v>0</v>
          </cell>
          <cell r="L114">
            <v>0</v>
          </cell>
          <cell r="M114">
            <v>33879</v>
          </cell>
          <cell r="N114">
            <v>0</v>
          </cell>
          <cell r="O114">
            <v>2884</v>
          </cell>
          <cell r="P114">
            <v>7405</v>
          </cell>
          <cell r="Q114">
            <v>0</v>
          </cell>
          <cell r="R114">
            <v>41</v>
          </cell>
          <cell r="S114">
            <v>0</v>
          </cell>
          <cell r="T114">
            <v>0</v>
          </cell>
          <cell r="U114">
            <v>35758071</v>
          </cell>
        </row>
        <row r="115">
          <cell r="E115" t="str">
            <v>3B130</v>
          </cell>
          <cell r="G115" t="str">
            <v xml:space="preserve">Assistenza ospedaliera per acuti - In degenza ordinaria </v>
          </cell>
          <cell r="H115">
            <v>0</v>
          </cell>
          <cell r="I115">
            <v>0</v>
          </cell>
          <cell r="J115">
            <v>523822998</v>
          </cell>
          <cell r="K115">
            <v>628000</v>
          </cell>
          <cell r="L115">
            <v>0</v>
          </cell>
          <cell r="M115">
            <v>492001</v>
          </cell>
          <cell r="N115">
            <v>0</v>
          </cell>
          <cell r="O115">
            <v>41880</v>
          </cell>
          <cell r="P115">
            <v>107539</v>
          </cell>
          <cell r="Q115">
            <v>0</v>
          </cell>
          <cell r="R115">
            <v>339481</v>
          </cell>
          <cell r="S115">
            <v>0</v>
          </cell>
          <cell r="T115">
            <v>0</v>
          </cell>
          <cell r="U115">
            <v>525431899</v>
          </cell>
        </row>
        <row r="116">
          <cell r="E116" t="str">
            <v>3B140</v>
          </cell>
          <cell r="G116" t="str">
            <v>Assistenza ospedaliera per acuti - Farmaci ad alto costo rimborsati extra-tariffa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</row>
        <row r="117">
          <cell r="E117" t="str">
            <v>3B150</v>
          </cell>
          <cell r="G117" t="str">
            <v>Assistenza ospedaliera per acuti - Dispositivi ad alto costo rimborsati extra-tariffa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</row>
        <row r="118">
          <cell r="D118" t="str">
            <v>3C100</v>
          </cell>
          <cell r="G118" t="str">
            <v>Assistenza ospedaliera per lungodegenti</v>
          </cell>
          <cell r="H118">
            <v>0</v>
          </cell>
          <cell r="I118">
            <v>0</v>
          </cell>
          <cell r="J118">
            <v>6545011</v>
          </cell>
          <cell r="K118">
            <v>0</v>
          </cell>
          <cell r="L118">
            <v>0</v>
          </cell>
          <cell r="M118">
            <v>6209</v>
          </cell>
          <cell r="N118">
            <v>0</v>
          </cell>
          <cell r="O118">
            <v>529</v>
          </cell>
          <cell r="P118">
            <v>1357</v>
          </cell>
          <cell r="Q118">
            <v>0</v>
          </cell>
          <cell r="R118">
            <v>7</v>
          </cell>
          <cell r="S118">
            <v>0</v>
          </cell>
          <cell r="T118">
            <v>0</v>
          </cell>
          <cell r="U118">
            <v>6553113</v>
          </cell>
        </row>
        <row r="119">
          <cell r="D119" t="str">
            <v>3D100</v>
          </cell>
          <cell r="G119" t="str">
            <v>Assistenza ospedaliera per riabilitazione</v>
          </cell>
          <cell r="H119">
            <v>0</v>
          </cell>
          <cell r="I119">
            <v>0</v>
          </cell>
          <cell r="J119">
            <v>92175461</v>
          </cell>
          <cell r="K119">
            <v>0</v>
          </cell>
          <cell r="L119">
            <v>0</v>
          </cell>
          <cell r="M119">
            <v>87439</v>
          </cell>
          <cell r="N119">
            <v>0</v>
          </cell>
          <cell r="O119">
            <v>7443</v>
          </cell>
          <cell r="P119">
            <v>19112</v>
          </cell>
          <cell r="Q119">
            <v>0</v>
          </cell>
          <cell r="R119">
            <v>97</v>
          </cell>
          <cell r="S119">
            <v>0</v>
          </cell>
          <cell r="T119">
            <v>0</v>
          </cell>
          <cell r="U119">
            <v>92289552</v>
          </cell>
        </row>
        <row r="120">
          <cell r="D120" t="str">
            <v>3E100</v>
          </cell>
          <cell r="G120" t="str">
            <v>Trasporto sanitario assistito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</row>
        <row r="121">
          <cell r="D121" t="str">
            <v>3F100</v>
          </cell>
          <cell r="G121" t="str">
            <v>Attività trasfusionale</v>
          </cell>
          <cell r="H121">
            <v>9236</v>
          </cell>
          <cell r="I121">
            <v>0</v>
          </cell>
          <cell r="J121">
            <v>0</v>
          </cell>
          <cell r="K121">
            <v>2706255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2715491</v>
          </cell>
        </row>
        <row r="122">
          <cell r="D122" t="str">
            <v>3G100</v>
          </cell>
          <cell r="G122" t="str">
            <v>Attività a supporto dei trapianti di cellule, organi e tessuti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</row>
        <row r="123">
          <cell r="D123" t="str">
            <v>3H100</v>
          </cell>
          <cell r="G123" t="str">
            <v>Attività a supporto della donazione di cellule riproduttive</v>
          </cell>
          <cell r="H123">
            <v>0</v>
          </cell>
          <cell r="I123">
            <v>0</v>
          </cell>
          <cell r="J123">
            <v>0</v>
          </cell>
          <cell r="K123">
            <v>3650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3650</v>
          </cell>
        </row>
        <row r="124">
          <cell r="D124">
            <v>39999</v>
          </cell>
          <cell r="G124" t="str">
            <v>TOTALE ASSISTENZA OSPEDALIERA</v>
          </cell>
          <cell r="H124">
            <v>9236</v>
          </cell>
          <cell r="I124">
            <v>1369</v>
          </cell>
          <cell r="J124">
            <v>707193583</v>
          </cell>
          <cell r="K124">
            <v>3337905</v>
          </cell>
          <cell r="L124">
            <v>0</v>
          </cell>
          <cell r="M124">
            <v>753960</v>
          </cell>
          <cell r="N124">
            <v>0</v>
          </cell>
          <cell r="O124">
            <v>56689</v>
          </cell>
          <cell r="P124">
            <v>228338</v>
          </cell>
          <cell r="Q124">
            <v>69418</v>
          </cell>
          <cell r="R124">
            <v>339963</v>
          </cell>
          <cell r="S124">
            <v>0</v>
          </cell>
          <cell r="T124">
            <v>0</v>
          </cell>
          <cell r="U124">
            <v>711990461</v>
          </cell>
        </row>
        <row r="125">
          <cell r="D125" t="str">
            <v>48888</v>
          </cell>
          <cell r="G125" t="str">
            <v>TOTALE COSTI PER ATTIVITA' DI RICERCA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</row>
        <row r="126">
          <cell r="D126">
            <v>49999</v>
          </cell>
          <cell r="G126" t="str">
            <v>TOTALE GENERALE</v>
          </cell>
          <cell r="H126">
            <v>52280467</v>
          </cell>
          <cell r="I126">
            <v>438559</v>
          </cell>
          <cell r="J126">
            <v>1776199549</v>
          </cell>
          <cell r="K126">
            <v>26661785</v>
          </cell>
          <cell r="L126">
            <v>11125940</v>
          </cell>
          <cell r="M126">
            <v>35366894</v>
          </cell>
          <cell r="N126">
            <v>1255192</v>
          </cell>
          <cell r="O126">
            <v>2686087</v>
          </cell>
          <cell r="P126">
            <v>9761856</v>
          </cell>
          <cell r="Q126">
            <v>2410846</v>
          </cell>
          <cell r="R126">
            <v>516649</v>
          </cell>
          <cell r="S126">
            <v>5205989</v>
          </cell>
          <cell r="T126">
            <v>100506</v>
          </cell>
          <cell r="U126">
            <v>1924010319</v>
          </cell>
        </row>
      </sheetData>
      <sheetData sheetId="5" refreshError="1"/>
      <sheetData sheetId="6" refreshError="1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6E9A2-1189-4FAA-A048-0A5B896B6FAE}">
  <sheetPr>
    <pageSetUpPr fitToPage="1"/>
  </sheetPr>
  <dimension ref="A1:Q42"/>
  <sheetViews>
    <sheetView tabSelected="1" topLeftCell="B14" workbookViewId="0">
      <selection activeCell="E20" sqref="E20"/>
    </sheetView>
  </sheetViews>
  <sheetFormatPr defaultColWidth="11.42578125" defaultRowHeight="12.75" x14ac:dyDescent="0.2"/>
  <cols>
    <col min="1" max="1" width="8.85546875" style="4" bestFit="1" customWidth="1"/>
    <col min="2" max="2" width="76.42578125" style="8" customWidth="1"/>
    <col min="3" max="16" width="15.7109375" style="52" customWidth="1"/>
    <col min="17" max="256" width="11.42578125" style="9"/>
    <col min="257" max="257" width="8.85546875" style="9" bestFit="1" customWidth="1"/>
    <col min="258" max="258" width="76.42578125" style="9" customWidth="1"/>
    <col min="259" max="272" width="15.7109375" style="9" customWidth="1"/>
    <col min="273" max="512" width="11.42578125" style="9"/>
    <col min="513" max="513" width="8.85546875" style="9" bestFit="1" customWidth="1"/>
    <col min="514" max="514" width="76.42578125" style="9" customWidth="1"/>
    <col min="515" max="528" width="15.7109375" style="9" customWidth="1"/>
    <col min="529" max="768" width="11.42578125" style="9"/>
    <col min="769" max="769" width="8.85546875" style="9" bestFit="1" customWidth="1"/>
    <col min="770" max="770" width="76.42578125" style="9" customWidth="1"/>
    <col min="771" max="784" width="15.7109375" style="9" customWidth="1"/>
    <col min="785" max="1024" width="11.42578125" style="9"/>
    <col min="1025" max="1025" width="8.85546875" style="9" bestFit="1" customWidth="1"/>
    <col min="1026" max="1026" width="76.42578125" style="9" customWidth="1"/>
    <col min="1027" max="1040" width="15.7109375" style="9" customWidth="1"/>
    <col min="1041" max="1280" width="11.42578125" style="9"/>
    <col min="1281" max="1281" width="8.85546875" style="9" bestFit="1" customWidth="1"/>
    <col min="1282" max="1282" width="76.42578125" style="9" customWidth="1"/>
    <col min="1283" max="1296" width="15.7109375" style="9" customWidth="1"/>
    <col min="1297" max="1536" width="11.42578125" style="9"/>
    <col min="1537" max="1537" width="8.85546875" style="9" bestFit="1" customWidth="1"/>
    <col min="1538" max="1538" width="76.42578125" style="9" customWidth="1"/>
    <col min="1539" max="1552" width="15.7109375" style="9" customWidth="1"/>
    <col min="1553" max="1792" width="11.42578125" style="9"/>
    <col min="1793" max="1793" width="8.85546875" style="9" bestFit="1" customWidth="1"/>
    <col min="1794" max="1794" width="76.42578125" style="9" customWidth="1"/>
    <col min="1795" max="1808" width="15.7109375" style="9" customWidth="1"/>
    <col min="1809" max="2048" width="11.42578125" style="9"/>
    <col min="2049" max="2049" width="8.85546875" style="9" bestFit="1" customWidth="1"/>
    <col min="2050" max="2050" width="76.42578125" style="9" customWidth="1"/>
    <col min="2051" max="2064" width="15.7109375" style="9" customWidth="1"/>
    <col min="2065" max="2304" width="11.42578125" style="9"/>
    <col min="2305" max="2305" width="8.85546875" style="9" bestFit="1" customWidth="1"/>
    <col min="2306" max="2306" width="76.42578125" style="9" customWidth="1"/>
    <col min="2307" max="2320" width="15.7109375" style="9" customWidth="1"/>
    <col min="2321" max="2560" width="11.42578125" style="9"/>
    <col min="2561" max="2561" width="8.85546875" style="9" bestFit="1" customWidth="1"/>
    <col min="2562" max="2562" width="76.42578125" style="9" customWidth="1"/>
    <col min="2563" max="2576" width="15.7109375" style="9" customWidth="1"/>
    <col min="2577" max="2816" width="11.42578125" style="9"/>
    <col min="2817" max="2817" width="8.85546875" style="9" bestFit="1" customWidth="1"/>
    <col min="2818" max="2818" width="76.42578125" style="9" customWidth="1"/>
    <col min="2819" max="2832" width="15.7109375" style="9" customWidth="1"/>
    <col min="2833" max="3072" width="11.42578125" style="9"/>
    <col min="3073" max="3073" width="8.85546875" style="9" bestFit="1" customWidth="1"/>
    <col min="3074" max="3074" width="76.42578125" style="9" customWidth="1"/>
    <col min="3075" max="3088" width="15.7109375" style="9" customWidth="1"/>
    <col min="3089" max="3328" width="11.42578125" style="9"/>
    <col min="3329" max="3329" width="8.85546875" style="9" bestFit="1" customWidth="1"/>
    <col min="3330" max="3330" width="76.42578125" style="9" customWidth="1"/>
    <col min="3331" max="3344" width="15.7109375" style="9" customWidth="1"/>
    <col min="3345" max="3584" width="11.42578125" style="9"/>
    <col min="3585" max="3585" width="8.85546875" style="9" bestFit="1" customWidth="1"/>
    <col min="3586" max="3586" width="76.42578125" style="9" customWidth="1"/>
    <col min="3587" max="3600" width="15.7109375" style="9" customWidth="1"/>
    <col min="3601" max="3840" width="11.42578125" style="9"/>
    <col min="3841" max="3841" width="8.85546875" style="9" bestFit="1" customWidth="1"/>
    <col min="3842" max="3842" width="76.42578125" style="9" customWidth="1"/>
    <col min="3843" max="3856" width="15.7109375" style="9" customWidth="1"/>
    <col min="3857" max="4096" width="11.42578125" style="9"/>
    <col min="4097" max="4097" width="8.85546875" style="9" bestFit="1" customWidth="1"/>
    <col min="4098" max="4098" width="76.42578125" style="9" customWidth="1"/>
    <col min="4099" max="4112" width="15.7109375" style="9" customWidth="1"/>
    <col min="4113" max="4352" width="11.42578125" style="9"/>
    <col min="4353" max="4353" width="8.85546875" style="9" bestFit="1" customWidth="1"/>
    <col min="4354" max="4354" width="76.42578125" style="9" customWidth="1"/>
    <col min="4355" max="4368" width="15.7109375" style="9" customWidth="1"/>
    <col min="4369" max="4608" width="11.42578125" style="9"/>
    <col min="4609" max="4609" width="8.85546875" style="9" bestFit="1" customWidth="1"/>
    <col min="4610" max="4610" width="76.42578125" style="9" customWidth="1"/>
    <col min="4611" max="4624" width="15.7109375" style="9" customWidth="1"/>
    <col min="4625" max="4864" width="11.42578125" style="9"/>
    <col min="4865" max="4865" width="8.85546875" style="9" bestFit="1" customWidth="1"/>
    <col min="4866" max="4866" width="76.42578125" style="9" customWidth="1"/>
    <col min="4867" max="4880" width="15.7109375" style="9" customWidth="1"/>
    <col min="4881" max="5120" width="11.42578125" style="9"/>
    <col min="5121" max="5121" width="8.85546875" style="9" bestFit="1" customWidth="1"/>
    <col min="5122" max="5122" width="76.42578125" style="9" customWidth="1"/>
    <col min="5123" max="5136" width="15.7109375" style="9" customWidth="1"/>
    <col min="5137" max="5376" width="11.42578125" style="9"/>
    <col min="5377" max="5377" width="8.85546875" style="9" bestFit="1" customWidth="1"/>
    <col min="5378" max="5378" width="76.42578125" style="9" customWidth="1"/>
    <col min="5379" max="5392" width="15.7109375" style="9" customWidth="1"/>
    <col min="5393" max="5632" width="11.42578125" style="9"/>
    <col min="5633" max="5633" width="8.85546875" style="9" bestFit="1" customWidth="1"/>
    <col min="5634" max="5634" width="76.42578125" style="9" customWidth="1"/>
    <col min="5635" max="5648" width="15.7109375" style="9" customWidth="1"/>
    <col min="5649" max="5888" width="11.42578125" style="9"/>
    <col min="5889" max="5889" width="8.85546875" style="9" bestFit="1" customWidth="1"/>
    <col min="5890" max="5890" width="76.42578125" style="9" customWidth="1"/>
    <col min="5891" max="5904" width="15.7109375" style="9" customWidth="1"/>
    <col min="5905" max="6144" width="11.42578125" style="9"/>
    <col min="6145" max="6145" width="8.85546875" style="9" bestFit="1" customWidth="1"/>
    <col min="6146" max="6146" width="76.42578125" style="9" customWidth="1"/>
    <col min="6147" max="6160" width="15.7109375" style="9" customWidth="1"/>
    <col min="6161" max="6400" width="11.42578125" style="9"/>
    <col min="6401" max="6401" width="8.85546875" style="9" bestFit="1" customWidth="1"/>
    <col min="6402" max="6402" width="76.42578125" style="9" customWidth="1"/>
    <col min="6403" max="6416" width="15.7109375" style="9" customWidth="1"/>
    <col min="6417" max="6656" width="11.42578125" style="9"/>
    <col min="6657" max="6657" width="8.85546875" style="9" bestFit="1" customWidth="1"/>
    <col min="6658" max="6658" width="76.42578125" style="9" customWidth="1"/>
    <col min="6659" max="6672" width="15.7109375" style="9" customWidth="1"/>
    <col min="6673" max="6912" width="11.42578125" style="9"/>
    <col min="6913" max="6913" width="8.85546875" style="9" bestFit="1" customWidth="1"/>
    <col min="6914" max="6914" width="76.42578125" style="9" customWidth="1"/>
    <col min="6915" max="6928" width="15.7109375" style="9" customWidth="1"/>
    <col min="6929" max="7168" width="11.42578125" style="9"/>
    <col min="7169" max="7169" width="8.85546875" style="9" bestFit="1" customWidth="1"/>
    <col min="7170" max="7170" width="76.42578125" style="9" customWidth="1"/>
    <col min="7171" max="7184" width="15.7109375" style="9" customWidth="1"/>
    <col min="7185" max="7424" width="11.42578125" style="9"/>
    <col min="7425" max="7425" width="8.85546875" style="9" bestFit="1" customWidth="1"/>
    <col min="7426" max="7426" width="76.42578125" style="9" customWidth="1"/>
    <col min="7427" max="7440" width="15.7109375" style="9" customWidth="1"/>
    <col min="7441" max="7680" width="11.42578125" style="9"/>
    <col min="7681" max="7681" width="8.85546875" style="9" bestFit="1" customWidth="1"/>
    <col min="7682" max="7682" width="76.42578125" style="9" customWidth="1"/>
    <col min="7683" max="7696" width="15.7109375" style="9" customWidth="1"/>
    <col min="7697" max="7936" width="11.42578125" style="9"/>
    <col min="7937" max="7937" width="8.85546875" style="9" bestFit="1" customWidth="1"/>
    <col min="7938" max="7938" width="76.42578125" style="9" customWidth="1"/>
    <col min="7939" max="7952" width="15.7109375" style="9" customWidth="1"/>
    <col min="7953" max="8192" width="11.42578125" style="9"/>
    <col min="8193" max="8193" width="8.85546875" style="9" bestFit="1" customWidth="1"/>
    <col min="8194" max="8194" width="76.42578125" style="9" customWidth="1"/>
    <col min="8195" max="8208" width="15.7109375" style="9" customWidth="1"/>
    <col min="8209" max="8448" width="11.42578125" style="9"/>
    <col min="8449" max="8449" width="8.85546875" style="9" bestFit="1" customWidth="1"/>
    <col min="8450" max="8450" width="76.42578125" style="9" customWidth="1"/>
    <col min="8451" max="8464" width="15.7109375" style="9" customWidth="1"/>
    <col min="8465" max="8704" width="11.42578125" style="9"/>
    <col min="8705" max="8705" width="8.85546875" style="9" bestFit="1" customWidth="1"/>
    <col min="8706" max="8706" width="76.42578125" style="9" customWidth="1"/>
    <col min="8707" max="8720" width="15.7109375" style="9" customWidth="1"/>
    <col min="8721" max="8960" width="11.42578125" style="9"/>
    <col min="8961" max="8961" width="8.85546875" style="9" bestFit="1" customWidth="1"/>
    <col min="8962" max="8962" width="76.42578125" style="9" customWidth="1"/>
    <col min="8963" max="8976" width="15.7109375" style="9" customWidth="1"/>
    <col min="8977" max="9216" width="11.42578125" style="9"/>
    <col min="9217" max="9217" width="8.85546875" style="9" bestFit="1" customWidth="1"/>
    <col min="9218" max="9218" width="76.42578125" style="9" customWidth="1"/>
    <col min="9219" max="9232" width="15.7109375" style="9" customWidth="1"/>
    <col min="9233" max="9472" width="11.42578125" style="9"/>
    <col min="9473" max="9473" width="8.85546875" style="9" bestFit="1" customWidth="1"/>
    <col min="9474" max="9474" width="76.42578125" style="9" customWidth="1"/>
    <col min="9475" max="9488" width="15.7109375" style="9" customWidth="1"/>
    <col min="9489" max="9728" width="11.42578125" style="9"/>
    <col min="9729" max="9729" width="8.85546875" style="9" bestFit="1" customWidth="1"/>
    <col min="9730" max="9730" width="76.42578125" style="9" customWidth="1"/>
    <col min="9731" max="9744" width="15.7109375" style="9" customWidth="1"/>
    <col min="9745" max="9984" width="11.42578125" style="9"/>
    <col min="9985" max="9985" width="8.85546875" style="9" bestFit="1" customWidth="1"/>
    <col min="9986" max="9986" width="76.42578125" style="9" customWidth="1"/>
    <col min="9987" max="10000" width="15.7109375" style="9" customWidth="1"/>
    <col min="10001" max="10240" width="11.42578125" style="9"/>
    <col min="10241" max="10241" width="8.85546875" style="9" bestFit="1" customWidth="1"/>
    <col min="10242" max="10242" width="76.42578125" style="9" customWidth="1"/>
    <col min="10243" max="10256" width="15.7109375" style="9" customWidth="1"/>
    <col min="10257" max="10496" width="11.42578125" style="9"/>
    <col min="10497" max="10497" width="8.85546875" style="9" bestFit="1" customWidth="1"/>
    <col min="10498" max="10498" width="76.42578125" style="9" customWidth="1"/>
    <col min="10499" max="10512" width="15.7109375" style="9" customWidth="1"/>
    <col min="10513" max="10752" width="11.42578125" style="9"/>
    <col min="10753" max="10753" width="8.85546875" style="9" bestFit="1" customWidth="1"/>
    <col min="10754" max="10754" width="76.42578125" style="9" customWidth="1"/>
    <col min="10755" max="10768" width="15.7109375" style="9" customWidth="1"/>
    <col min="10769" max="11008" width="11.42578125" style="9"/>
    <col min="11009" max="11009" width="8.85546875" style="9" bestFit="1" customWidth="1"/>
    <col min="11010" max="11010" width="76.42578125" style="9" customWidth="1"/>
    <col min="11011" max="11024" width="15.7109375" style="9" customWidth="1"/>
    <col min="11025" max="11264" width="11.42578125" style="9"/>
    <col min="11265" max="11265" width="8.85546875" style="9" bestFit="1" customWidth="1"/>
    <col min="11266" max="11266" width="76.42578125" style="9" customWidth="1"/>
    <col min="11267" max="11280" width="15.7109375" style="9" customWidth="1"/>
    <col min="11281" max="11520" width="11.42578125" style="9"/>
    <col min="11521" max="11521" width="8.85546875" style="9" bestFit="1" customWidth="1"/>
    <col min="11522" max="11522" width="76.42578125" style="9" customWidth="1"/>
    <col min="11523" max="11536" width="15.7109375" style="9" customWidth="1"/>
    <col min="11537" max="11776" width="11.42578125" style="9"/>
    <col min="11777" max="11777" width="8.85546875" style="9" bestFit="1" customWidth="1"/>
    <col min="11778" max="11778" width="76.42578125" style="9" customWidth="1"/>
    <col min="11779" max="11792" width="15.7109375" style="9" customWidth="1"/>
    <col min="11793" max="12032" width="11.42578125" style="9"/>
    <col min="12033" max="12033" width="8.85546875" style="9" bestFit="1" customWidth="1"/>
    <col min="12034" max="12034" width="76.42578125" style="9" customWidth="1"/>
    <col min="12035" max="12048" width="15.7109375" style="9" customWidth="1"/>
    <col min="12049" max="12288" width="11.42578125" style="9"/>
    <col min="12289" max="12289" width="8.85546875" style="9" bestFit="1" customWidth="1"/>
    <col min="12290" max="12290" width="76.42578125" style="9" customWidth="1"/>
    <col min="12291" max="12304" width="15.7109375" style="9" customWidth="1"/>
    <col min="12305" max="12544" width="11.42578125" style="9"/>
    <col min="12545" max="12545" width="8.85546875" style="9" bestFit="1" customWidth="1"/>
    <col min="12546" max="12546" width="76.42578125" style="9" customWidth="1"/>
    <col min="12547" max="12560" width="15.7109375" style="9" customWidth="1"/>
    <col min="12561" max="12800" width="11.42578125" style="9"/>
    <col min="12801" max="12801" width="8.85546875" style="9" bestFit="1" customWidth="1"/>
    <col min="12802" max="12802" width="76.42578125" style="9" customWidth="1"/>
    <col min="12803" max="12816" width="15.7109375" style="9" customWidth="1"/>
    <col min="12817" max="13056" width="11.42578125" style="9"/>
    <col min="13057" max="13057" width="8.85546875" style="9" bestFit="1" customWidth="1"/>
    <col min="13058" max="13058" width="76.42578125" style="9" customWidth="1"/>
    <col min="13059" max="13072" width="15.7109375" style="9" customWidth="1"/>
    <col min="13073" max="13312" width="11.42578125" style="9"/>
    <col min="13313" max="13313" width="8.85546875" style="9" bestFit="1" customWidth="1"/>
    <col min="13314" max="13314" width="76.42578125" style="9" customWidth="1"/>
    <col min="13315" max="13328" width="15.7109375" style="9" customWidth="1"/>
    <col min="13329" max="13568" width="11.42578125" style="9"/>
    <col min="13569" max="13569" width="8.85546875" style="9" bestFit="1" customWidth="1"/>
    <col min="13570" max="13570" width="76.42578125" style="9" customWidth="1"/>
    <col min="13571" max="13584" width="15.7109375" style="9" customWidth="1"/>
    <col min="13585" max="13824" width="11.42578125" style="9"/>
    <col min="13825" max="13825" width="8.85546875" style="9" bestFit="1" customWidth="1"/>
    <col min="13826" max="13826" width="76.42578125" style="9" customWidth="1"/>
    <col min="13827" max="13840" width="15.7109375" style="9" customWidth="1"/>
    <col min="13841" max="14080" width="11.42578125" style="9"/>
    <col min="14081" max="14081" width="8.85546875" style="9" bestFit="1" customWidth="1"/>
    <col min="14082" max="14082" width="76.42578125" style="9" customWidth="1"/>
    <col min="14083" max="14096" width="15.7109375" style="9" customWidth="1"/>
    <col min="14097" max="14336" width="11.42578125" style="9"/>
    <col min="14337" max="14337" width="8.85546875" style="9" bestFit="1" customWidth="1"/>
    <col min="14338" max="14338" width="76.42578125" style="9" customWidth="1"/>
    <col min="14339" max="14352" width="15.7109375" style="9" customWidth="1"/>
    <col min="14353" max="14592" width="11.42578125" style="9"/>
    <col min="14593" max="14593" width="8.85546875" style="9" bestFit="1" customWidth="1"/>
    <col min="14594" max="14594" width="76.42578125" style="9" customWidth="1"/>
    <col min="14595" max="14608" width="15.7109375" style="9" customWidth="1"/>
    <col min="14609" max="14848" width="11.42578125" style="9"/>
    <col min="14849" max="14849" width="8.85546875" style="9" bestFit="1" customWidth="1"/>
    <col min="14850" max="14850" width="76.42578125" style="9" customWidth="1"/>
    <col min="14851" max="14864" width="15.7109375" style="9" customWidth="1"/>
    <col min="14865" max="15104" width="11.42578125" style="9"/>
    <col min="15105" max="15105" width="8.85546875" style="9" bestFit="1" customWidth="1"/>
    <col min="15106" max="15106" width="76.42578125" style="9" customWidth="1"/>
    <col min="15107" max="15120" width="15.7109375" style="9" customWidth="1"/>
    <col min="15121" max="15360" width="11.42578125" style="9"/>
    <col min="15361" max="15361" width="8.85546875" style="9" bestFit="1" customWidth="1"/>
    <col min="15362" max="15362" width="76.42578125" style="9" customWidth="1"/>
    <col min="15363" max="15376" width="15.7109375" style="9" customWidth="1"/>
    <col min="15377" max="15616" width="11.42578125" style="9"/>
    <col min="15617" max="15617" width="8.85546875" style="9" bestFit="1" customWidth="1"/>
    <col min="15618" max="15618" width="76.42578125" style="9" customWidth="1"/>
    <col min="15619" max="15632" width="15.7109375" style="9" customWidth="1"/>
    <col min="15633" max="15872" width="11.42578125" style="9"/>
    <col min="15873" max="15873" width="8.85546875" style="9" bestFit="1" customWidth="1"/>
    <col min="15874" max="15874" width="76.42578125" style="9" customWidth="1"/>
    <col min="15875" max="15888" width="15.7109375" style="9" customWidth="1"/>
    <col min="15889" max="16128" width="11.42578125" style="9"/>
    <col min="16129" max="16129" width="8.85546875" style="9" bestFit="1" customWidth="1"/>
    <col min="16130" max="16130" width="76.42578125" style="9" customWidth="1"/>
    <col min="16131" max="16144" width="15.7109375" style="9" customWidth="1"/>
    <col min="16145" max="16384" width="11.42578125" style="9"/>
  </cols>
  <sheetData>
    <row r="1" spans="1:17" s="3" customFormat="1" ht="45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7" ht="13.5" thickBot="1" x14ac:dyDescent="0.25">
      <c r="B2" s="5" t="s">
        <v>1</v>
      </c>
      <c r="C2" s="6"/>
      <c r="D2" s="6"/>
      <c r="E2" s="6"/>
      <c r="F2" s="7"/>
      <c r="G2" s="8"/>
      <c r="H2" s="5" t="s">
        <v>2</v>
      </c>
      <c r="I2" s="6"/>
      <c r="J2" s="6"/>
      <c r="K2" s="6"/>
      <c r="L2" s="6"/>
      <c r="M2" s="7"/>
      <c r="N2" s="8"/>
      <c r="O2" s="8"/>
      <c r="P2" s="8"/>
    </row>
    <row r="3" spans="1:17" ht="12" customHeight="1" thickBot="1" x14ac:dyDescent="0.25">
      <c r="B3" s="10"/>
      <c r="C3" s="8"/>
      <c r="D3" s="8"/>
      <c r="E3" s="8"/>
      <c r="F3" s="11"/>
      <c r="G3" s="8"/>
      <c r="H3" s="12"/>
      <c r="I3" s="13"/>
      <c r="J3" s="13"/>
      <c r="K3" s="13"/>
      <c r="L3" s="14"/>
      <c r="M3" s="15"/>
      <c r="N3" s="8"/>
      <c r="O3" s="8"/>
      <c r="P3" s="8"/>
    </row>
    <row r="4" spans="1:17" ht="27.75" customHeight="1" thickBot="1" x14ac:dyDescent="0.25">
      <c r="B4" s="16" t="s">
        <v>3</v>
      </c>
      <c r="C4" s="17" t="str">
        <f>[1]modello_la_min!H6</f>
        <v>030</v>
      </c>
      <c r="D4" s="8"/>
      <c r="E4" s="18" t="s">
        <v>4</v>
      </c>
      <c r="F4" s="19" t="str">
        <f>[1]modello_la_min!K6</f>
        <v>326</v>
      </c>
      <c r="G4" s="8"/>
      <c r="H4" s="20" t="s">
        <v>5</v>
      </c>
      <c r="I4" s="21"/>
      <c r="J4" s="22"/>
      <c r="K4" s="22"/>
      <c r="L4" s="23"/>
      <c r="M4" s="11"/>
      <c r="N4" s="8"/>
      <c r="O4" s="8"/>
      <c r="P4" s="8"/>
    </row>
    <row r="5" spans="1:17" ht="12" customHeight="1" thickBot="1" x14ac:dyDescent="0.25">
      <c r="B5" s="24"/>
      <c r="C5" s="25"/>
      <c r="D5" s="25"/>
      <c r="E5" s="25"/>
      <c r="F5" s="26"/>
      <c r="G5" s="8"/>
      <c r="H5" s="27"/>
      <c r="I5" s="28"/>
      <c r="J5" s="25"/>
      <c r="K5" s="25"/>
      <c r="L5" s="25"/>
      <c r="M5" s="26"/>
      <c r="N5" s="8"/>
      <c r="O5" s="8"/>
      <c r="P5" s="8"/>
    </row>
    <row r="6" spans="1:17" x14ac:dyDescent="0.2"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7" ht="19.5" customHeight="1" x14ac:dyDescent="0.2">
      <c r="A7" s="29"/>
      <c r="B7" s="30" t="s">
        <v>6</v>
      </c>
      <c r="C7" s="31" t="s">
        <v>7</v>
      </c>
      <c r="D7" s="31"/>
      <c r="E7" s="31" t="s">
        <v>8</v>
      </c>
      <c r="F7" s="31"/>
      <c r="G7" s="31"/>
      <c r="H7" s="31" t="s">
        <v>9</v>
      </c>
      <c r="I7" s="31"/>
      <c r="J7" s="31"/>
      <c r="K7" s="31"/>
      <c r="L7" s="31" t="s">
        <v>10</v>
      </c>
      <c r="M7" s="31" t="s">
        <v>11</v>
      </c>
      <c r="N7" s="31" t="s">
        <v>12</v>
      </c>
      <c r="O7" s="31" t="s">
        <v>13</v>
      </c>
      <c r="P7" s="31" t="s">
        <v>14</v>
      </c>
      <c r="Q7" s="32" t="s">
        <v>15</v>
      </c>
    </row>
    <row r="8" spans="1:17" ht="69" customHeight="1" x14ac:dyDescent="0.2">
      <c r="A8" s="29"/>
      <c r="B8" s="30"/>
      <c r="C8" s="33" t="s">
        <v>16</v>
      </c>
      <c r="D8" s="33" t="s">
        <v>17</v>
      </c>
      <c r="E8" s="34" t="s">
        <v>18</v>
      </c>
      <c r="F8" s="33" t="s">
        <v>19</v>
      </c>
      <c r="G8" s="33" t="s">
        <v>20</v>
      </c>
      <c r="H8" s="33" t="s">
        <v>21</v>
      </c>
      <c r="I8" s="33" t="s">
        <v>22</v>
      </c>
      <c r="J8" s="33" t="s">
        <v>23</v>
      </c>
      <c r="K8" s="33" t="s">
        <v>24</v>
      </c>
      <c r="L8" s="31"/>
      <c r="M8" s="31"/>
      <c r="N8" s="31"/>
      <c r="O8" s="31"/>
      <c r="P8" s="31"/>
      <c r="Q8" s="35"/>
    </row>
    <row r="9" spans="1:17" s="39" customFormat="1" ht="30.75" customHeight="1" x14ac:dyDescent="0.2">
      <c r="A9" s="36" t="s">
        <v>25</v>
      </c>
      <c r="B9" s="37" t="s">
        <v>26</v>
      </c>
      <c r="C9" s="38">
        <f>VLOOKUP($A9,[1]modello_la_min!$D$1:$U$65536,5,FALSE)</f>
        <v>3709756</v>
      </c>
      <c r="D9" s="38">
        <f>VLOOKUP($A9,[1]modello_la_min!$D$1:$U$65536,6,FALSE)</f>
        <v>17024</v>
      </c>
      <c r="E9" s="38">
        <f>VLOOKUP($A9,[1]modello_la_min!$D$1:$U$65536,7,FALSE)</f>
        <v>0</v>
      </c>
      <c r="F9" s="38">
        <f>VLOOKUP($A9,[1]modello_la_min!$D$1:$U$65536,8,FALSE)</f>
        <v>334380</v>
      </c>
      <c r="G9" s="38">
        <f>VLOOKUP($A9,[1]modello_la_min!$D$1:$U$65536,9,FALSE)</f>
        <v>441109</v>
      </c>
      <c r="H9" s="38">
        <f>VLOOKUP($A9,[1]modello_la_min!$D$1:$U$65536,10,FALSE)</f>
        <v>1461642</v>
      </c>
      <c r="I9" s="38">
        <f>VLOOKUP($A9,[1]modello_la_min!$D$1:$U$65536,11,FALSE)</f>
        <v>0</v>
      </c>
      <c r="J9" s="38">
        <f>VLOOKUP($A9,[1]modello_la_min!$D$1:$U$65536,12,FALSE)</f>
        <v>0</v>
      </c>
      <c r="K9" s="38">
        <f>VLOOKUP($A9,[1]modello_la_min!$D$1:$U$65536,13,FALSE)</f>
        <v>50605</v>
      </c>
      <c r="L9" s="38">
        <f>VLOOKUP($A9,[1]modello_la_min!$D$1:$U$65536,14,FALSE)</f>
        <v>57823</v>
      </c>
      <c r="M9" s="38">
        <f>VLOOKUP($A9,[1]modello_la_min!$D$1:$U$65536,15,FALSE)</f>
        <v>265</v>
      </c>
      <c r="N9" s="38">
        <f>VLOOKUP($A9,[1]modello_la_min!$D$1:$U$65536,16,FALSE)</f>
        <v>55664</v>
      </c>
      <c r="O9" s="38">
        <f>VLOOKUP($A9,[1]modello_la_min!$D$1:$U$65536,17,FALSE)</f>
        <v>0</v>
      </c>
      <c r="P9" s="38">
        <f t="shared" ref="P9:P16" si="0">SUM(C9:O9)</f>
        <v>6128268</v>
      </c>
    </row>
    <row r="10" spans="1:17" s="39" customFormat="1" ht="30.75" customHeight="1" x14ac:dyDescent="0.2">
      <c r="A10" s="36" t="s">
        <v>27</v>
      </c>
      <c r="B10" s="37" t="s">
        <v>28</v>
      </c>
      <c r="C10" s="38">
        <f>VLOOKUP($A10,[1]modello_la_min!$D$1:$U$65536,5,FALSE)</f>
        <v>468565</v>
      </c>
      <c r="D10" s="38">
        <f>VLOOKUP($A10,[1]modello_la_min!$D$1:$U$65536,6,FALSE)</f>
        <v>53538</v>
      </c>
      <c r="E10" s="38">
        <f>VLOOKUP($A10,[1]modello_la_min!$D$1:$U$65536,7,FALSE)</f>
        <v>0</v>
      </c>
      <c r="F10" s="38">
        <f>VLOOKUP($A10,[1]modello_la_min!$D$1:$U$65536,8,FALSE)</f>
        <v>265264</v>
      </c>
      <c r="G10" s="38">
        <f>VLOOKUP($A10,[1]modello_la_min!$D$1:$U$65536,9,FALSE)</f>
        <v>1434454</v>
      </c>
      <c r="H10" s="38">
        <f>VLOOKUP($A10,[1]modello_la_min!$D$1:$U$65536,10,FALSE)</f>
        <v>3926756</v>
      </c>
      <c r="I10" s="38">
        <f>VLOOKUP($A10,[1]modello_la_min!$D$1:$U$65536,11,FALSE)</f>
        <v>157798</v>
      </c>
      <c r="J10" s="38">
        <f>VLOOKUP($A10,[1]modello_la_min!$D$1:$U$65536,12,FALSE)</f>
        <v>460880</v>
      </c>
      <c r="K10" s="38">
        <f>VLOOKUP($A10,[1]modello_la_min!$D$1:$U$65536,13,FALSE)</f>
        <v>1128719</v>
      </c>
      <c r="L10" s="38">
        <f>VLOOKUP($A10,[1]modello_la_min!$D$1:$U$65536,14,FALSE)</f>
        <v>908988</v>
      </c>
      <c r="M10" s="38">
        <f>VLOOKUP($A10,[1]modello_la_min!$D$1:$U$65536,15,FALSE)</f>
        <v>5790</v>
      </c>
      <c r="N10" s="38">
        <f>VLOOKUP($A10,[1]modello_la_min!$D$1:$U$65536,16,FALSE)</f>
        <v>180907</v>
      </c>
      <c r="O10" s="38">
        <f>VLOOKUP($A10,[1]modello_la_min!$D$1:$U$65536,17,FALSE)</f>
        <v>0</v>
      </c>
      <c r="P10" s="38">
        <f t="shared" si="0"/>
        <v>8991659</v>
      </c>
    </row>
    <row r="11" spans="1:17" s="39" customFormat="1" ht="21" customHeight="1" x14ac:dyDescent="0.2">
      <c r="A11" s="36" t="s">
        <v>29</v>
      </c>
      <c r="B11" s="37" t="s">
        <v>30</v>
      </c>
      <c r="C11" s="38">
        <f>VLOOKUP($A11,[1]modello_la_min!$D$1:$U$65536,5,FALSE)</f>
        <v>0</v>
      </c>
      <c r="D11" s="38">
        <f>VLOOKUP($A11,[1]modello_la_min!$D$1:$U$65536,6,FALSE)</f>
        <v>68957</v>
      </c>
      <c r="E11" s="38">
        <f>VLOOKUP($A11,[1]modello_la_min!$D$1:$U$65536,7,FALSE)</f>
        <v>0</v>
      </c>
      <c r="F11" s="38">
        <f>VLOOKUP($A11,[1]modello_la_min!$D$1:$U$65536,8,FALSE)</f>
        <v>311170</v>
      </c>
      <c r="G11" s="38">
        <f>VLOOKUP($A11,[1]modello_la_min!$D$1:$U$65536,9,FALSE)</f>
        <v>1749031</v>
      </c>
      <c r="H11" s="38">
        <f>VLOOKUP($A11,[1]modello_la_min!$D$1:$U$65536,10,FALSE)</f>
        <v>4605359</v>
      </c>
      <c r="I11" s="38">
        <f>VLOOKUP($A11,[1]modello_la_min!$D$1:$U$65536,11,FALSE)</f>
        <v>920095</v>
      </c>
      <c r="J11" s="38">
        <f>VLOOKUP($A11,[1]modello_la_min!$D$1:$U$65536,12,FALSE)</f>
        <v>301386</v>
      </c>
      <c r="K11" s="38">
        <f>VLOOKUP($A11,[1]modello_la_min!$D$1:$U$65536,13,FALSE)</f>
        <v>1780412</v>
      </c>
      <c r="L11" s="38">
        <f>VLOOKUP($A11,[1]modello_la_min!$D$1:$U$65536,14,FALSE)</f>
        <v>379711</v>
      </c>
      <c r="M11" s="38">
        <f>VLOOKUP($A11,[1]modello_la_min!$D$1:$U$65536,15,FALSE)</f>
        <v>8138</v>
      </c>
      <c r="N11" s="38">
        <f>VLOOKUP($A11,[1]modello_la_min!$D$1:$U$65536,16,FALSE)</f>
        <v>2558656</v>
      </c>
      <c r="O11" s="38">
        <f>VLOOKUP($A11,[1]modello_la_min!$D$1:$U$65536,17,FALSE)</f>
        <v>0</v>
      </c>
      <c r="P11" s="38">
        <f t="shared" si="0"/>
        <v>12682915</v>
      </c>
    </row>
    <row r="12" spans="1:17" s="39" customFormat="1" ht="20.100000000000001" customHeight="1" x14ac:dyDescent="0.2">
      <c r="A12" s="36" t="s">
        <v>31</v>
      </c>
      <c r="B12" s="37" t="s">
        <v>32</v>
      </c>
      <c r="C12" s="38">
        <f>VLOOKUP($A12,[1]modello_la_min!$D$1:$U$65536,5,FALSE)</f>
        <v>80991</v>
      </c>
      <c r="D12" s="38">
        <f>VLOOKUP($A12,[1]modello_la_min!$D$1:$U$65536,6,FALSE)</f>
        <v>135924</v>
      </c>
      <c r="E12" s="38">
        <f>VLOOKUP($A12,[1]modello_la_min!$D$1:$U$65536,7,FALSE)</f>
        <v>0</v>
      </c>
      <c r="F12" s="38">
        <f>VLOOKUP($A12,[1]modello_la_min!$D$1:$U$65536,8,FALSE)</f>
        <v>1639687</v>
      </c>
      <c r="G12" s="38">
        <f>VLOOKUP($A12,[1]modello_la_min!$D$1:$U$65536,9,FALSE)</f>
        <v>3530214</v>
      </c>
      <c r="H12" s="38">
        <f>VLOOKUP($A12,[1]modello_la_min!$D$1:$U$65536,10,FALSE)</f>
        <v>10835185</v>
      </c>
      <c r="I12" s="38">
        <f>VLOOKUP($A12,[1]modello_la_min!$D$1:$U$65536,11,FALSE)</f>
        <v>0</v>
      </c>
      <c r="J12" s="38">
        <f>VLOOKUP($A12,[1]modello_la_min!$D$1:$U$65536,12,FALSE)</f>
        <v>755055</v>
      </c>
      <c r="K12" s="38">
        <f>VLOOKUP($A12,[1]modello_la_min!$D$1:$U$65536,13,FALSE)</f>
        <v>2216022</v>
      </c>
      <c r="L12" s="38">
        <f>VLOOKUP($A12,[1]modello_la_min!$D$1:$U$65536,14,FALSE)</f>
        <v>226883</v>
      </c>
      <c r="M12" s="38">
        <f>VLOOKUP($A12,[1]modello_la_min!$D$1:$U$65536,15,FALSE)</f>
        <v>13553</v>
      </c>
      <c r="N12" s="38">
        <f>VLOOKUP($A12,[1]modello_la_min!$D$1:$U$65536,16,FALSE)</f>
        <v>1727814</v>
      </c>
      <c r="O12" s="38">
        <f>VLOOKUP($A12,[1]modello_la_min!$D$1:$U$65536,17,FALSE)</f>
        <v>0</v>
      </c>
      <c r="P12" s="38">
        <f t="shared" si="0"/>
        <v>21161328</v>
      </c>
    </row>
    <row r="13" spans="1:17" s="39" customFormat="1" ht="20.100000000000001" customHeight="1" x14ac:dyDescent="0.2">
      <c r="A13" s="40" t="s">
        <v>33</v>
      </c>
      <c r="B13" s="37" t="s">
        <v>34</v>
      </c>
      <c r="C13" s="38">
        <f>VLOOKUP($A13,[1]modello_la_min!$D$1:$U$65536,5,FALSE)</f>
        <v>0</v>
      </c>
      <c r="D13" s="38">
        <f>VLOOKUP($A13,[1]modello_la_min!$D$1:$U$65536,6,FALSE)</f>
        <v>109443</v>
      </c>
      <c r="E13" s="38">
        <f>VLOOKUP($A13,[1]modello_la_min!$D$1:$U$65536,7,FALSE)</f>
        <v>0</v>
      </c>
      <c r="F13" s="38">
        <f>VLOOKUP($A13,[1]modello_la_min!$D$1:$U$65536,8,FALSE)</f>
        <v>14216</v>
      </c>
      <c r="G13" s="38">
        <f>VLOOKUP($A13,[1]modello_la_min!$D$1:$U$65536,9,FALSE)</f>
        <v>2758286</v>
      </c>
      <c r="H13" s="38">
        <f>VLOOKUP($A13,[1]modello_la_min!$D$1:$U$65536,10,FALSE)</f>
        <v>8835341</v>
      </c>
      <c r="I13" s="38">
        <f>VLOOKUP($A13,[1]modello_la_min!$D$1:$U$65536,11,FALSE)</f>
        <v>0</v>
      </c>
      <c r="J13" s="38">
        <f>VLOOKUP($A13,[1]modello_la_min!$D$1:$U$65536,12,FALSE)</f>
        <v>424235</v>
      </c>
      <c r="K13" s="38">
        <f>VLOOKUP($A13,[1]modello_la_min!$D$1:$U$65536,13,FALSE)</f>
        <v>1422272</v>
      </c>
      <c r="L13" s="38">
        <f>VLOOKUP($A13,[1]modello_la_min!$D$1:$U$65536,14,FALSE)</f>
        <v>197769</v>
      </c>
      <c r="M13" s="38">
        <f>VLOOKUP($A13,[1]modello_la_min!$D$1:$U$65536,15,FALSE)</f>
        <v>6823</v>
      </c>
      <c r="N13" s="38">
        <f>VLOOKUP($A13,[1]modello_la_min!$D$1:$U$65536,16,FALSE)</f>
        <v>529872</v>
      </c>
      <c r="O13" s="38">
        <f>VLOOKUP($A13,[1]modello_la_min!$D$1:$U$65536,17,FALSE)</f>
        <v>0</v>
      </c>
      <c r="P13" s="38">
        <f t="shared" si="0"/>
        <v>14298257</v>
      </c>
    </row>
    <row r="14" spans="1:17" s="39" customFormat="1" ht="28.5" customHeight="1" x14ac:dyDescent="0.2">
      <c r="A14" s="40" t="s">
        <v>35</v>
      </c>
      <c r="B14" s="37" t="s">
        <v>36</v>
      </c>
      <c r="C14" s="38">
        <f>VLOOKUP($A14,[1]modello_la_min!$D$1:$U$65536,5,FALSE)</f>
        <v>0</v>
      </c>
      <c r="D14" s="38">
        <f>VLOOKUP($A14,[1]modello_la_min!$D$1:$U$65536,6,FALSE)</f>
        <v>25447</v>
      </c>
      <c r="E14" s="38">
        <f>VLOOKUP($A14,[1]modello_la_min!$D$1:$U$65536,7,FALSE)</f>
        <v>12397008</v>
      </c>
      <c r="F14" s="38">
        <f>VLOOKUP($A14,[1]modello_la_min!$D$1:$U$65536,8,FALSE)</f>
        <v>909526</v>
      </c>
      <c r="G14" s="38">
        <f>VLOOKUP($A14,[1]modello_la_min!$D$1:$U$65536,9,FALSE)</f>
        <v>662903</v>
      </c>
      <c r="H14" s="38">
        <f>VLOOKUP($A14,[1]modello_la_min!$D$1:$U$65536,10,FALSE)</f>
        <v>1961439</v>
      </c>
      <c r="I14" s="38">
        <f>VLOOKUP($A14,[1]modello_la_min!$D$1:$U$65536,11,FALSE)</f>
        <v>0</v>
      </c>
      <c r="J14" s="38">
        <f>VLOOKUP($A14,[1]modello_la_min!$D$1:$U$65536,12,FALSE)</f>
        <v>234991</v>
      </c>
      <c r="K14" s="38">
        <f>VLOOKUP($A14,[1]modello_la_min!$D$1:$U$65536,13,FALSE)</f>
        <v>832468</v>
      </c>
      <c r="L14" s="38">
        <f>VLOOKUP($A14,[1]modello_la_min!$D$1:$U$65536,14,FALSE)</f>
        <v>206895</v>
      </c>
      <c r="M14" s="38">
        <f>VLOOKUP($A14,[1]modello_la_min!$D$1:$U$65536,15,FALSE)</f>
        <v>6976</v>
      </c>
      <c r="N14" s="38">
        <f>VLOOKUP($A14,[1]modello_la_min!$D$1:$U$65536,16,FALSE)</f>
        <v>83496</v>
      </c>
      <c r="O14" s="38">
        <f>VLOOKUP($A14,[1]modello_la_min!$D$1:$U$65536,17,FALSE)</f>
        <v>0</v>
      </c>
      <c r="P14" s="38">
        <f t="shared" si="0"/>
        <v>17321149</v>
      </c>
    </row>
    <row r="15" spans="1:17" ht="20.100000000000001" customHeight="1" x14ac:dyDescent="0.2">
      <c r="A15" s="40" t="s">
        <v>37</v>
      </c>
      <c r="B15" s="37" t="s">
        <v>38</v>
      </c>
      <c r="C15" s="38">
        <f>VLOOKUP($A15,[1]modello_la_min!$D$1:$U$65536,5,FALSE)</f>
        <v>0</v>
      </c>
      <c r="D15" s="38">
        <f>VLOOKUP($A15,[1]modello_la_min!$D$1:$U$65536,6,FALSE)</f>
        <v>0</v>
      </c>
      <c r="E15" s="38">
        <f>VLOOKUP($A15,[1]modello_la_min!$D$1:$U$65536,7,FALSE)</f>
        <v>0</v>
      </c>
      <c r="F15" s="38">
        <f>VLOOKUP($A15,[1]modello_la_min!$D$1:$U$65536,8,FALSE)</f>
        <v>0</v>
      </c>
      <c r="G15" s="38">
        <f>VLOOKUP($A15,[1]modello_la_min!$D$1:$U$65536,9,FALSE)</f>
        <v>0</v>
      </c>
      <c r="H15" s="38">
        <f>VLOOKUP($A15,[1]modello_la_min!$D$1:$U$65536,10,FALSE)</f>
        <v>0</v>
      </c>
      <c r="I15" s="38">
        <f>VLOOKUP($A15,[1]modello_la_min!$D$1:$U$65536,11,FALSE)</f>
        <v>0</v>
      </c>
      <c r="J15" s="38">
        <f>VLOOKUP($A15,[1]modello_la_min!$D$1:$U$65536,12,FALSE)</f>
        <v>0</v>
      </c>
      <c r="K15" s="38">
        <f>VLOOKUP($A15,[1]modello_la_min!$D$1:$U$65536,13,FALSE)</f>
        <v>0</v>
      </c>
      <c r="L15" s="38">
        <f>VLOOKUP($A15,[1]modello_la_min!$D$1:$U$65536,14,FALSE)</f>
        <v>0</v>
      </c>
      <c r="M15" s="38">
        <f>VLOOKUP($A15,[1]modello_la_min!$D$1:$U$65536,15,FALSE)</f>
        <v>0</v>
      </c>
      <c r="N15" s="38">
        <f>VLOOKUP($A15,[1]modello_la_min!$D$1:$U$65536,16,FALSE)</f>
        <v>0</v>
      </c>
      <c r="O15" s="38">
        <f>VLOOKUP($A15,[1]modello_la_min!$D$1:$U$65536,17,FALSE)</f>
        <v>0</v>
      </c>
      <c r="P15" s="38">
        <f t="shared" si="0"/>
        <v>0</v>
      </c>
    </row>
    <row r="16" spans="1:17" ht="20.100000000000001" customHeight="1" x14ac:dyDescent="0.2">
      <c r="A16" s="40" t="s">
        <v>39</v>
      </c>
      <c r="B16" s="37" t="s">
        <v>40</v>
      </c>
      <c r="C16" s="38">
        <f>VLOOKUP($A16,[1]modello_la_min!$D$1:$U$65536,5,FALSE)</f>
        <v>0</v>
      </c>
      <c r="D16" s="38">
        <f>VLOOKUP($A16,[1]modello_la_min!$D$1:$U$65536,6,FALSE)</f>
        <v>0</v>
      </c>
      <c r="E16" s="38">
        <f>VLOOKUP($A16,[1]modello_la_min!$D$1:$U$65536,7,FALSE)</f>
        <v>0</v>
      </c>
      <c r="F16" s="38">
        <f>VLOOKUP($A16,[1]modello_la_min!$D$1:$U$65536,8,FALSE)</f>
        <v>2159976</v>
      </c>
      <c r="G16" s="38">
        <f>VLOOKUP($A16,[1]modello_la_min!$D$1:$U$65536,9,FALSE)</f>
        <v>0</v>
      </c>
      <c r="H16" s="38">
        <f>VLOOKUP($A16,[1]modello_la_min!$D$1:$U$65536,10,FALSE)</f>
        <v>0</v>
      </c>
      <c r="I16" s="38">
        <f>VLOOKUP($A16,[1]modello_la_min!$D$1:$U$65536,11,FALSE)</f>
        <v>0</v>
      </c>
      <c r="J16" s="38">
        <f>VLOOKUP($A16,[1]modello_la_min!$D$1:$U$65536,12,FALSE)</f>
        <v>0</v>
      </c>
      <c r="K16" s="38">
        <f>VLOOKUP($A16,[1]modello_la_min!$D$1:$U$65536,13,FALSE)</f>
        <v>0</v>
      </c>
      <c r="L16" s="38">
        <f>VLOOKUP($A16,[1]modello_la_min!$D$1:$U$65536,14,FALSE)</f>
        <v>0</v>
      </c>
      <c r="M16" s="38">
        <f>VLOOKUP($A16,[1]modello_la_min!$D$1:$U$65536,15,FALSE)</f>
        <v>0</v>
      </c>
      <c r="N16" s="38">
        <f>VLOOKUP($A16,[1]modello_la_min!$D$1:$U$65536,16,FALSE)</f>
        <v>0</v>
      </c>
      <c r="O16" s="38">
        <f>VLOOKUP($A16,[1]modello_la_min!$D$1:$U$65536,17,FALSE)</f>
        <v>0</v>
      </c>
      <c r="P16" s="38">
        <f t="shared" si="0"/>
        <v>2159976</v>
      </c>
    </row>
    <row r="17" spans="1:17" ht="20.100000000000001" customHeight="1" x14ac:dyDescent="0.2">
      <c r="A17" s="41">
        <v>19999</v>
      </c>
      <c r="B17" s="42" t="s">
        <v>41</v>
      </c>
      <c r="C17" s="43">
        <f>SUM(C9:C16)</f>
        <v>4259312</v>
      </c>
      <c r="D17" s="43">
        <f t="shared" ref="D17:P17" si="1">SUM(D9:D16)</f>
        <v>410333</v>
      </c>
      <c r="E17" s="43">
        <f t="shared" si="1"/>
        <v>12397008</v>
      </c>
      <c r="F17" s="43">
        <f t="shared" si="1"/>
        <v>5634219</v>
      </c>
      <c r="G17" s="43">
        <f t="shared" si="1"/>
        <v>10575997</v>
      </c>
      <c r="H17" s="43">
        <f t="shared" si="1"/>
        <v>31625722</v>
      </c>
      <c r="I17" s="43">
        <f t="shared" si="1"/>
        <v>1077893</v>
      </c>
      <c r="J17" s="43">
        <f t="shared" si="1"/>
        <v>2176547</v>
      </c>
      <c r="K17" s="43">
        <f t="shared" si="1"/>
        <v>7430498</v>
      </c>
      <c r="L17" s="43">
        <f t="shared" si="1"/>
        <v>1978069</v>
      </c>
      <c r="M17" s="43">
        <f t="shared" si="1"/>
        <v>41545</v>
      </c>
      <c r="N17" s="43">
        <f t="shared" si="1"/>
        <v>5136409</v>
      </c>
      <c r="O17" s="43">
        <f t="shared" si="1"/>
        <v>0</v>
      </c>
      <c r="P17" s="43">
        <f t="shared" si="1"/>
        <v>82743552</v>
      </c>
      <c r="Q17" s="44">
        <f>P17/P$41</f>
        <v>4.3005773504897718E-2</v>
      </c>
    </row>
    <row r="18" spans="1:17" ht="20.100000000000001" customHeight="1" x14ac:dyDescent="0.2">
      <c r="A18" s="36" t="s">
        <v>42</v>
      </c>
      <c r="B18" s="37" t="s">
        <v>43</v>
      </c>
      <c r="C18" s="38">
        <f>VLOOKUP($A18,[1]modello_la_min!$D$1:$U$65536,5,FALSE)</f>
        <v>0</v>
      </c>
      <c r="D18" s="38">
        <f>VLOOKUP($A18,[1]modello_la_min!$D$1:$U$65536,6,FALSE)</f>
        <v>0</v>
      </c>
      <c r="E18" s="38">
        <f>VLOOKUP($A18,[1]modello_la_min!$D$1:$U$65536,7,FALSE)</f>
        <v>12302339</v>
      </c>
      <c r="F18" s="38">
        <f>VLOOKUP($A18,[1]modello_la_min!$D$1:$U$65536,8,FALSE)</f>
        <v>10271698</v>
      </c>
      <c r="G18" s="38">
        <f>VLOOKUP($A18,[1]modello_la_min!$D$1:$U$65536,9,FALSE)</f>
        <v>0</v>
      </c>
      <c r="H18" s="38">
        <f>VLOOKUP($A18,[1]modello_la_min!$D$1:$U$65536,10,FALSE)</f>
        <v>0</v>
      </c>
      <c r="I18" s="38">
        <f>VLOOKUP($A18,[1]modello_la_min!$D$1:$U$65536,11,FALSE)</f>
        <v>0</v>
      </c>
      <c r="J18" s="38">
        <f>VLOOKUP($A18,[1]modello_la_min!$D$1:$U$65536,12,FALSE)</f>
        <v>0</v>
      </c>
      <c r="K18" s="38">
        <f>VLOOKUP($A18,[1]modello_la_min!$D$1:$U$65536,13,FALSE)</f>
        <v>0</v>
      </c>
      <c r="L18" s="38">
        <f>VLOOKUP($A18,[1]modello_la_min!$D$1:$U$65536,14,FALSE)</f>
        <v>0</v>
      </c>
      <c r="M18" s="38">
        <f>VLOOKUP($A18,[1]modello_la_min!$D$1:$U$65536,15,FALSE)</f>
        <v>0</v>
      </c>
      <c r="N18" s="38">
        <f>VLOOKUP($A18,[1]modello_la_min!$D$1:$U$65536,16,FALSE)</f>
        <v>0</v>
      </c>
      <c r="O18" s="38">
        <f>VLOOKUP($A18,[1]modello_la_min!$D$1:$U$65536,17,FALSE)</f>
        <v>0</v>
      </c>
      <c r="P18" s="38">
        <f t="shared" ref="P18:P29" si="2">SUM(C18:O18)</f>
        <v>22574037</v>
      </c>
    </row>
    <row r="19" spans="1:17" ht="20.100000000000001" customHeight="1" x14ac:dyDescent="0.2">
      <c r="A19" s="36" t="s">
        <v>44</v>
      </c>
      <c r="B19" s="37" t="s">
        <v>45</v>
      </c>
      <c r="C19" s="38">
        <f>VLOOKUP($A19,[1]modello_la_min!$D$1:$U$65536,5,FALSE)</f>
        <v>0</v>
      </c>
      <c r="D19" s="38">
        <f>VLOOKUP($A19,[1]modello_la_min!$D$1:$U$65536,6,FALSE)</f>
        <v>0</v>
      </c>
      <c r="E19" s="38">
        <f>VLOOKUP($A19,[1]modello_la_min!$D$1:$U$65536,7,FALSE)</f>
        <v>0</v>
      </c>
      <c r="F19" s="38">
        <f>VLOOKUP($A19,[1]modello_la_min!$D$1:$U$65536,8,FALSE)</f>
        <v>0</v>
      </c>
      <c r="G19" s="38">
        <f>VLOOKUP($A19,[1]modello_la_min!$D$1:$U$65536,9,FALSE)</f>
        <v>0</v>
      </c>
      <c r="H19" s="38">
        <f>VLOOKUP($A19,[1]modello_la_min!$D$1:$U$65536,10,FALSE)</f>
        <v>0</v>
      </c>
      <c r="I19" s="38">
        <f>VLOOKUP($A19,[1]modello_la_min!$D$1:$U$65536,11,FALSE)</f>
        <v>0</v>
      </c>
      <c r="J19" s="38">
        <f>VLOOKUP($A19,[1]modello_la_min!$D$1:$U$65536,12,FALSE)</f>
        <v>0</v>
      </c>
      <c r="K19" s="38">
        <f>VLOOKUP($A19,[1]modello_la_min!$D$1:$U$65536,13,FALSE)</f>
        <v>0</v>
      </c>
      <c r="L19" s="38">
        <f>VLOOKUP($A19,[1]modello_la_min!$D$1:$U$65536,14,FALSE)</f>
        <v>0</v>
      </c>
      <c r="M19" s="38">
        <f>VLOOKUP($A19,[1]modello_la_min!$D$1:$U$65536,15,FALSE)</f>
        <v>0</v>
      </c>
      <c r="N19" s="38">
        <f>VLOOKUP($A19,[1]modello_la_min!$D$1:$U$65536,16,FALSE)</f>
        <v>0</v>
      </c>
      <c r="O19" s="38">
        <f>VLOOKUP($A19,[1]modello_la_min!$D$1:$U$65536,17,FALSE)</f>
        <v>3364</v>
      </c>
      <c r="P19" s="38">
        <f t="shared" si="2"/>
        <v>3364</v>
      </c>
    </row>
    <row r="20" spans="1:17" ht="20.100000000000001" customHeight="1" x14ac:dyDescent="0.2">
      <c r="A20" s="36" t="s">
        <v>46</v>
      </c>
      <c r="B20" s="37" t="s">
        <v>47</v>
      </c>
      <c r="C20" s="38">
        <f>VLOOKUP($A20,[1]modello_la_min!$D$1:$U$65536,5,FALSE)</f>
        <v>0</v>
      </c>
      <c r="D20" s="38">
        <f>VLOOKUP($A20,[1]modello_la_min!$D$1:$U$65536,6,FALSE)</f>
        <v>0</v>
      </c>
      <c r="E20" s="38">
        <f>VLOOKUP($A20,[1]modello_la_min!$D$1:$U$65536,7,FALSE)</f>
        <v>0</v>
      </c>
      <c r="F20" s="38">
        <f>VLOOKUP($A20,[1]modello_la_min!$D$1:$U$65536,8,FALSE)</f>
        <v>0</v>
      </c>
      <c r="G20" s="38">
        <f>VLOOKUP($A20,[1]modello_la_min!$D$1:$U$65536,9,FALSE)</f>
        <v>0</v>
      </c>
      <c r="H20" s="38">
        <f>VLOOKUP($A20,[1]modello_la_min!$D$1:$U$65536,10,FALSE)</f>
        <v>0</v>
      </c>
      <c r="I20" s="38">
        <f>VLOOKUP($A20,[1]modello_la_min!$D$1:$U$65536,11,FALSE)</f>
        <v>0</v>
      </c>
      <c r="J20" s="38">
        <f>VLOOKUP($A20,[1]modello_la_min!$D$1:$U$65536,12,FALSE)</f>
        <v>0</v>
      </c>
      <c r="K20" s="38">
        <f>VLOOKUP($A20,[1]modello_la_min!$D$1:$U$65536,13,FALSE)</f>
        <v>0</v>
      </c>
      <c r="L20" s="38">
        <f>VLOOKUP($A20,[1]modello_la_min!$D$1:$U$65536,14,FALSE)</f>
        <v>0</v>
      </c>
      <c r="M20" s="38">
        <f>VLOOKUP($A20,[1]modello_la_min!$D$1:$U$65536,15,FALSE)</f>
        <v>0</v>
      </c>
      <c r="N20" s="38">
        <f>VLOOKUP($A20,[1]modello_la_min!$D$1:$U$65536,16,FALSE)</f>
        <v>0</v>
      </c>
      <c r="O20" s="38">
        <f>VLOOKUP($A20,[1]modello_la_min!$D$1:$U$65536,17,FALSE)</f>
        <v>0</v>
      </c>
      <c r="P20" s="38">
        <f t="shared" si="2"/>
        <v>0</v>
      </c>
    </row>
    <row r="21" spans="1:17" ht="20.100000000000001" customHeight="1" x14ac:dyDescent="0.2">
      <c r="A21" s="36" t="s">
        <v>48</v>
      </c>
      <c r="B21" s="37" t="s">
        <v>49</v>
      </c>
      <c r="C21" s="38">
        <f>VLOOKUP($A21,[1]modello_la_min!$D$1:$U$65536,5,FALSE)</f>
        <v>0</v>
      </c>
      <c r="D21" s="38">
        <f>VLOOKUP($A21,[1]modello_la_min!$D$1:$U$65536,6,FALSE)</f>
        <v>0</v>
      </c>
      <c r="E21" s="38">
        <f>VLOOKUP($A21,[1]modello_la_min!$D$1:$U$65536,7,FALSE)</f>
        <v>1557892</v>
      </c>
      <c r="F21" s="38">
        <f>VLOOKUP($A21,[1]modello_la_min!$D$1:$U$65536,8,FALSE)</f>
        <v>0</v>
      </c>
      <c r="G21" s="38">
        <f>VLOOKUP($A21,[1]modello_la_min!$D$1:$U$65536,9,FALSE)</f>
        <v>0</v>
      </c>
      <c r="H21" s="38">
        <f>VLOOKUP($A21,[1]modello_la_min!$D$1:$U$65536,10,FALSE)</f>
        <v>0</v>
      </c>
      <c r="I21" s="38">
        <f>VLOOKUP($A21,[1]modello_la_min!$D$1:$U$65536,11,FALSE)</f>
        <v>0</v>
      </c>
      <c r="J21" s="38">
        <f>VLOOKUP($A21,[1]modello_la_min!$D$1:$U$65536,12,FALSE)</f>
        <v>0</v>
      </c>
      <c r="K21" s="38">
        <f>VLOOKUP($A21,[1]modello_la_min!$D$1:$U$65536,13,FALSE)</f>
        <v>0</v>
      </c>
      <c r="L21" s="38">
        <f>VLOOKUP($A21,[1]modello_la_min!$D$1:$U$65536,14,FALSE)</f>
        <v>0</v>
      </c>
      <c r="M21" s="38">
        <f>VLOOKUP($A21,[1]modello_la_min!$D$1:$U$65536,15,FALSE)</f>
        <v>0</v>
      </c>
      <c r="N21" s="38">
        <f>VLOOKUP($A21,[1]modello_la_min!$D$1:$U$65536,16,FALSE)</f>
        <v>0</v>
      </c>
      <c r="O21" s="38">
        <f>VLOOKUP($A21,[1]modello_la_min!$D$1:$U$65536,17,FALSE)</f>
        <v>0</v>
      </c>
      <c r="P21" s="38">
        <f t="shared" si="2"/>
        <v>1557892</v>
      </c>
    </row>
    <row r="22" spans="1:17" ht="20.100000000000001" customHeight="1" x14ac:dyDescent="0.2">
      <c r="A22" s="40" t="s">
        <v>50</v>
      </c>
      <c r="B22" s="37" t="s">
        <v>51</v>
      </c>
      <c r="C22" s="38">
        <f>VLOOKUP($A22,[1]modello_la_min!$D$1:$U$65536,5,FALSE)</f>
        <v>48011919</v>
      </c>
      <c r="D22" s="38">
        <f>VLOOKUP($A22,[1]modello_la_min!$D$1:$U$65536,6,FALSE)</f>
        <v>0</v>
      </c>
      <c r="E22" s="38">
        <f>VLOOKUP($A22,[1]modello_la_min!$D$1:$U$65536,7,FALSE)</f>
        <v>465688084</v>
      </c>
      <c r="F22" s="38">
        <f>VLOOKUP($A22,[1]modello_la_min!$D$1:$U$65536,8,FALSE)</f>
        <v>0</v>
      </c>
      <c r="G22" s="38">
        <f>VLOOKUP($A22,[1]modello_la_min!$D$1:$U$65536,9,FALSE)</f>
        <v>0</v>
      </c>
      <c r="H22" s="38">
        <f>VLOOKUP($A22,[1]modello_la_min!$D$1:$U$65536,10,FALSE)</f>
        <v>923513</v>
      </c>
      <c r="I22" s="38">
        <f>VLOOKUP($A22,[1]modello_la_min!$D$1:$U$65536,11,FALSE)</f>
        <v>0</v>
      </c>
      <c r="J22" s="38">
        <f>VLOOKUP($A22,[1]modello_la_min!$D$1:$U$65536,12,FALSE)</f>
        <v>22777</v>
      </c>
      <c r="K22" s="38">
        <f>VLOOKUP($A22,[1]modello_la_min!$D$1:$U$65536,13,FALSE)</f>
        <v>412099</v>
      </c>
      <c r="L22" s="38">
        <f>VLOOKUP($A22,[1]modello_la_min!$D$1:$U$65536,14,FALSE)</f>
        <v>0</v>
      </c>
      <c r="M22" s="38">
        <f>VLOOKUP($A22,[1]modello_la_min!$D$1:$U$65536,15,FALSE)</f>
        <v>44249</v>
      </c>
      <c r="N22" s="38">
        <f>VLOOKUP($A22,[1]modello_la_min!$D$1:$U$65536,16,FALSE)</f>
        <v>0</v>
      </c>
      <c r="O22" s="38">
        <f>VLOOKUP($A22,[1]modello_la_min!$D$1:$U$65536,17,FALSE)</f>
        <v>19160</v>
      </c>
      <c r="P22" s="38">
        <f t="shared" si="2"/>
        <v>515121801</v>
      </c>
    </row>
    <row r="23" spans="1:17" ht="20.100000000000001" customHeight="1" x14ac:dyDescent="0.2">
      <c r="A23" s="40" t="s">
        <v>52</v>
      </c>
      <c r="B23" s="45" t="s">
        <v>53</v>
      </c>
      <c r="C23" s="38">
        <f>VLOOKUP($A23,[1]modello_la_min!$D$1:$U$65536,5,FALSE)</f>
        <v>0</v>
      </c>
      <c r="D23" s="38">
        <f>VLOOKUP($A23,[1]modello_la_min!$D$1:$U$65536,6,FALSE)</f>
        <v>0</v>
      </c>
      <c r="E23" s="38">
        <f>VLOOKUP($A23,[1]modello_la_min!$D$1:$U$65536,7,FALSE)</f>
        <v>19420368</v>
      </c>
      <c r="F23" s="38">
        <f>VLOOKUP($A23,[1]modello_la_min!$D$1:$U$65536,8,FALSE)</f>
        <v>75622</v>
      </c>
      <c r="G23" s="38">
        <f>VLOOKUP($A23,[1]modello_la_min!$D$1:$U$65536,9,FALSE)</f>
        <v>0</v>
      </c>
      <c r="H23" s="38">
        <f>VLOOKUP($A23,[1]modello_la_min!$D$1:$U$65536,10,FALSE)</f>
        <v>0</v>
      </c>
      <c r="I23" s="38">
        <f>VLOOKUP($A23,[1]modello_la_min!$D$1:$U$65536,11,FALSE)</f>
        <v>0</v>
      </c>
      <c r="J23" s="38">
        <f>VLOOKUP($A23,[1]modello_la_min!$D$1:$U$65536,12,FALSE)</f>
        <v>0</v>
      </c>
      <c r="K23" s="38">
        <f>VLOOKUP($A23,[1]modello_la_min!$D$1:$U$65536,13,FALSE)</f>
        <v>0</v>
      </c>
      <c r="L23" s="38">
        <f>VLOOKUP($A23,[1]modello_la_min!$D$1:$U$65536,14,FALSE)</f>
        <v>0</v>
      </c>
      <c r="M23" s="38">
        <f>VLOOKUP($A23,[1]modello_la_min!$D$1:$U$65536,15,FALSE)</f>
        <v>149</v>
      </c>
      <c r="N23" s="38">
        <f>VLOOKUP($A23,[1]modello_la_min!$D$1:$U$65536,16,FALSE)</f>
        <v>0</v>
      </c>
      <c r="O23" s="38">
        <f>VLOOKUP($A23,[1]modello_la_min!$D$1:$U$65536,17,FALSE)</f>
        <v>0</v>
      </c>
      <c r="P23" s="38">
        <f t="shared" si="2"/>
        <v>19496139</v>
      </c>
    </row>
    <row r="24" spans="1:17" ht="23.25" customHeight="1" x14ac:dyDescent="0.2">
      <c r="A24" s="40" t="s">
        <v>54</v>
      </c>
      <c r="B24" s="37" t="s">
        <v>55</v>
      </c>
      <c r="C24" s="38">
        <f>VLOOKUP($A24,[1]modello_la_min!$D$1:$U$65536,5,FALSE)</f>
        <v>0</v>
      </c>
      <c r="D24" s="38">
        <f>VLOOKUP($A24,[1]modello_la_min!$D$1:$U$65536,6,FALSE)</f>
        <v>5019</v>
      </c>
      <c r="E24" s="38">
        <f>VLOOKUP($A24,[1]modello_la_min!$D$1:$U$65536,7,FALSE)</f>
        <v>266462537</v>
      </c>
      <c r="F24" s="38">
        <f>VLOOKUP($A24,[1]modello_la_min!$D$1:$U$65536,8,FALSE)</f>
        <v>98181</v>
      </c>
      <c r="G24" s="38">
        <f>VLOOKUP($A24,[1]modello_la_min!$D$1:$U$65536,9,FALSE)</f>
        <v>0</v>
      </c>
      <c r="H24" s="38">
        <f>VLOOKUP($A24,[1]modello_la_min!$D$1:$U$65536,10,FALSE)</f>
        <v>572207</v>
      </c>
      <c r="I24" s="38">
        <f>VLOOKUP($A24,[1]modello_la_min!$D$1:$U$65536,11,FALSE)</f>
        <v>0</v>
      </c>
      <c r="J24" s="38">
        <f>VLOOKUP($A24,[1]modello_la_min!$D$1:$U$65536,12,FALSE)</f>
        <v>21243</v>
      </c>
      <c r="K24" s="38">
        <f>VLOOKUP($A24,[1]modello_la_min!$D$1:$U$65536,13,FALSE)</f>
        <v>358027</v>
      </c>
      <c r="L24" s="38">
        <f>VLOOKUP($A24,[1]modello_la_min!$D$1:$U$65536,14,FALSE)</f>
        <v>254505</v>
      </c>
      <c r="M24" s="38">
        <f>VLOOKUP($A24,[1]modello_la_min!$D$1:$U$65536,15,FALSE)</f>
        <v>1333</v>
      </c>
      <c r="N24" s="38">
        <f>VLOOKUP($A24,[1]modello_la_min!$D$1:$U$65536,16,FALSE)</f>
        <v>0</v>
      </c>
      <c r="O24" s="38">
        <f>VLOOKUP($A24,[1]modello_la_min!$D$1:$U$65536,17,FALSE)</f>
        <v>0</v>
      </c>
      <c r="P24" s="38">
        <f t="shared" si="2"/>
        <v>267773052</v>
      </c>
    </row>
    <row r="25" spans="1:17" ht="20.100000000000001" customHeight="1" x14ac:dyDescent="0.2">
      <c r="A25" s="40" t="s">
        <v>56</v>
      </c>
      <c r="B25" s="37" t="s">
        <v>57</v>
      </c>
      <c r="C25" s="38">
        <f>VLOOKUP($A25,[1]modello_la_min!$D$1:$U$65536,5,FALSE)</f>
        <v>0</v>
      </c>
      <c r="D25" s="38">
        <f>VLOOKUP($A25,[1]modello_la_min!$D$1:$U$65536,6,FALSE)</f>
        <v>21838</v>
      </c>
      <c r="E25" s="38">
        <f>VLOOKUP($A25,[1]modello_la_min!$D$1:$U$65536,7,FALSE)</f>
        <v>45859227</v>
      </c>
      <c r="F25" s="38">
        <f>VLOOKUP($A25,[1]modello_la_min!$D$1:$U$65536,8,FALSE)</f>
        <v>3293593</v>
      </c>
      <c r="G25" s="38">
        <f>VLOOKUP($A25,[1]modello_la_min!$D$1:$U$65536,9,FALSE)</f>
        <v>220448</v>
      </c>
      <c r="H25" s="38">
        <f>VLOOKUP($A25,[1]modello_la_min!$D$1:$U$65536,10,FALSE)</f>
        <v>1242971</v>
      </c>
      <c r="I25" s="38">
        <f>VLOOKUP($A25,[1]modello_la_min!$D$1:$U$65536,11,FALSE)</f>
        <v>172806</v>
      </c>
      <c r="J25" s="38">
        <f>VLOOKUP($A25,[1]modello_la_min!$D$1:$U$65536,12,FALSE)</f>
        <v>231914</v>
      </c>
      <c r="K25" s="38">
        <f>VLOOKUP($A25,[1]modello_la_min!$D$1:$U$65536,13,FALSE)</f>
        <v>1282746</v>
      </c>
      <c r="L25" s="38">
        <f>VLOOKUP($A25,[1]modello_la_min!$D$1:$U$65536,14,FALSE)</f>
        <v>108854</v>
      </c>
      <c r="M25" s="38">
        <f>VLOOKUP($A25,[1]modello_la_min!$D$1:$U$65536,15,FALSE)</f>
        <v>88999</v>
      </c>
      <c r="N25" s="38">
        <f>VLOOKUP($A25,[1]modello_la_min!$D$1:$U$65536,16,FALSE)</f>
        <v>27832</v>
      </c>
      <c r="O25" s="38">
        <f>VLOOKUP($A25,[1]modello_la_min!$D$1:$U$65536,17,FALSE)</f>
        <v>0</v>
      </c>
      <c r="P25" s="38">
        <f t="shared" si="2"/>
        <v>52551228</v>
      </c>
    </row>
    <row r="26" spans="1:17" ht="20.100000000000001" customHeight="1" x14ac:dyDescent="0.2">
      <c r="A26" s="40" t="s">
        <v>58</v>
      </c>
      <c r="B26" s="37" t="s">
        <v>59</v>
      </c>
      <c r="C26" s="38">
        <f>VLOOKUP($A26,[1]modello_la_min!$D$1:$U$65536,5,FALSE)</f>
        <v>0</v>
      </c>
      <c r="D26" s="38">
        <f>VLOOKUP($A26,[1]modello_la_min!$D$1:$U$65536,6,FALSE)</f>
        <v>0</v>
      </c>
      <c r="E26" s="38">
        <f>VLOOKUP($A26,[1]modello_la_min!$D$1:$U$65536,7,FALSE)</f>
        <v>38731576</v>
      </c>
      <c r="F26" s="38">
        <f>VLOOKUP($A26,[1]modello_la_min!$D$1:$U$65536,8,FALSE)</f>
        <v>0</v>
      </c>
      <c r="G26" s="38">
        <f>VLOOKUP($A26,[1]modello_la_min!$D$1:$U$65536,9,FALSE)</f>
        <v>0</v>
      </c>
      <c r="H26" s="38">
        <f>VLOOKUP($A26,[1]modello_la_min!$D$1:$U$65536,10,FALSE)</f>
        <v>37953</v>
      </c>
      <c r="I26" s="38">
        <f>VLOOKUP($A26,[1]modello_la_min!$D$1:$U$65536,11,FALSE)</f>
        <v>687</v>
      </c>
      <c r="J26" s="38">
        <f>VLOOKUP($A26,[1]modello_la_min!$D$1:$U$65536,12,FALSE)</f>
        <v>27019</v>
      </c>
      <c r="K26" s="38">
        <f>VLOOKUP($A26,[1]modello_la_min!$D$1:$U$65536,13,FALSE)</f>
        <v>7659</v>
      </c>
      <c r="L26" s="38">
        <f>VLOOKUP($A26,[1]modello_la_min!$D$1:$U$65536,14,FALSE)</f>
        <v>0</v>
      </c>
      <c r="M26" s="38">
        <f>VLOOKUP($A26,[1]modello_la_min!$D$1:$U$65536,15,FALSE)</f>
        <v>72</v>
      </c>
      <c r="N26" s="38">
        <f>VLOOKUP($A26,[1]modello_la_min!$D$1:$U$65536,16,FALSE)</f>
        <v>0</v>
      </c>
      <c r="O26" s="38">
        <f>VLOOKUP($A26,[1]modello_la_min!$D$1:$U$65536,17,FALSE)</f>
        <v>0</v>
      </c>
      <c r="P26" s="38">
        <f t="shared" si="2"/>
        <v>38804966</v>
      </c>
    </row>
    <row r="27" spans="1:17" ht="20.100000000000001" customHeight="1" x14ac:dyDescent="0.2">
      <c r="A27" s="40" t="s">
        <v>60</v>
      </c>
      <c r="B27" s="37" t="s">
        <v>61</v>
      </c>
      <c r="C27" s="38">
        <f>VLOOKUP($A27,[1]modello_la_min!$D$1:$U$65536,5,FALSE)</f>
        <v>0</v>
      </c>
      <c r="D27" s="38">
        <f>VLOOKUP($A27,[1]modello_la_min!$D$1:$U$65536,6,FALSE)</f>
        <v>0</v>
      </c>
      <c r="E27" s="38">
        <f>VLOOKUP($A27,[1]modello_la_min!$D$1:$U$65536,7,FALSE)</f>
        <v>203130395</v>
      </c>
      <c r="F27" s="38">
        <f>VLOOKUP($A27,[1]modello_la_min!$D$1:$U$65536,8,FALSE)</f>
        <v>3950567</v>
      </c>
      <c r="G27" s="38">
        <f>VLOOKUP($A27,[1]modello_la_min!$D$1:$U$65536,9,FALSE)</f>
        <v>329495</v>
      </c>
      <c r="H27" s="38">
        <f>VLOOKUP($A27,[1]modello_la_min!$D$1:$U$65536,10,FALSE)</f>
        <v>210568</v>
      </c>
      <c r="I27" s="38">
        <f>VLOOKUP($A27,[1]modello_la_min!$D$1:$U$65536,11,FALSE)</f>
        <v>3806</v>
      </c>
      <c r="J27" s="38">
        <f>VLOOKUP($A27,[1]modello_la_min!$D$1:$U$65536,12,FALSE)</f>
        <v>149898</v>
      </c>
      <c r="K27" s="38">
        <f>VLOOKUP($A27,[1]modello_la_min!$D$1:$U$65536,13,FALSE)</f>
        <v>42489</v>
      </c>
      <c r="L27" s="38">
        <f>VLOOKUP($A27,[1]modello_la_min!$D$1:$U$65536,14,FALSE)</f>
        <v>0</v>
      </c>
      <c r="M27" s="38">
        <f>VLOOKUP($A27,[1]modello_la_min!$D$1:$U$65536,15,FALSE)</f>
        <v>339</v>
      </c>
      <c r="N27" s="38">
        <f>VLOOKUP($A27,[1]modello_la_min!$D$1:$U$65536,16,FALSE)</f>
        <v>41748</v>
      </c>
      <c r="O27" s="38">
        <f>VLOOKUP($A27,[1]modello_la_min!$D$1:$U$65536,17,FALSE)</f>
        <v>77982</v>
      </c>
      <c r="P27" s="38">
        <f t="shared" si="2"/>
        <v>207937287</v>
      </c>
    </row>
    <row r="28" spans="1:17" ht="20.100000000000001" customHeight="1" x14ac:dyDescent="0.2">
      <c r="A28" s="40" t="s">
        <v>62</v>
      </c>
      <c r="B28" s="37" t="s">
        <v>63</v>
      </c>
      <c r="C28" s="38">
        <f>VLOOKUP($A28,[1]modello_la_min!$D$1:$U$65536,5,FALSE)</f>
        <v>0</v>
      </c>
      <c r="D28" s="38">
        <f>VLOOKUP($A28,[1]modello_la_min!$D$1:$U$65536,6,FALSE)</f>
        <v>0</v>
      </c>
      <c r="E28" s="38">
        <f>VLOOKUP($A28,[1]modello_la_min!$D$1:$U$65536,7,FALSE)</f>
        <v>3456540</v>
      </c>
      <c r="F28" s="38">
        <f>VLOOKUP($A28,[1]modello_la_min!$D$1:$U$65536,8,FALSE)</f>
        <v>0</v>
      </c>
      <c r="G28" s="38">
        <f>VLOOKUP($A28,[1]modello_la_min!$D$1:$U$65536,9,FALSE)</f>
        <v>0</v>
      </c>
      <c r="H28" s="38">
        <f>VLOOKUP($A28,[1]modello_la_min!$D$1:$U$65536,10,FALSE)</f>
        <v>0</v>
      </c>
      <c r="I28" s="38">
        <f>VLOOKUP($A28,[1]modello_la_min!$D$1:$U$65536,11,FALSE)</f>
        <v>0</v>
      </c>
      <c r="J28" s="38">
        <f>VLOOKUP($A28,[1]modello_la_min!$D$1:$U$65536,12,FALSE)</f>
        <v>0</v>
      </c>
      <c r="K28" s="38">
        <f>VLOOKUP($A28,[1]modello_la_min!$D$1:$U$65536,13,FALSE)</f>
        <v>0</v>
      </c>
      <c r="L28" s="38">
        <f>VLOOKUP($A28,[1]modello_la_min!$D$1:$U$65536,14,FALSE)</f>
        <v>0</v>
      </c>
      <c r="M28" s="38">
        <f>VLOOKUP($A28,[1]modello_la_min!$D$1:$U$65536,15,FALSE)</f>
        <v>0</v>
      </c>
      <c r="N28" s="38">
        <f>VLOOKUP($A28,[1]modello_la_min!$D$1:$U$65536,16,FALSE)</f>
        <v>0</v>
      </c>
      <c r="O28" s="38">
        <f>VLOOKUP($A28,[1]modello_la_min!$D$1:$U$65536,17,FALSE)</f>
        <v>0</v>
      </c>
      <c r="P28" s="38">
        <f t="shared" si="2"/>
        <v>3456540</v>
      </c>
    </row>
    <row r="29" spans="1:17" ht="20.100000000000001" customHeight="1" x14ac:dyDescent="0.2">
      <c r="A29" s="40" t="s">
        <v>64</v>
      </c>
      <c r="B29" s="37" t="s">
        <v>65</v>
      </c>
      <c r="C29" s="38">
        <f>VLOOKUP($A29,[1]modello_la_min!$D$1:$U$65536,5,FALSE)</f>
        <v>0</v>
      </c>
      <c r="D29" s="38">
        <f>VLOOKUP($A29,[1]modello_la_min!$D$1:$U$65536,6,FALSE)</f>
        <v>0</v>
      </c>
      <c r="E29" s="38">
        <f>VLOOKUP($A29,[1]modello_la_min!$D$1:$U$65536,7,FALSE)</f>
        <v>0</v>
      </c>
      <c r="F29" s="38">
        <f>VLOOKUP($A29,[1]modello_la_min!$D$1:$U$65536,8,FALSE)</f>
        <v>0</v>
      </c>
      <c r="G29" s="38">
        <f>VLOOKUP($A29,[1]modello_la_min!$D$1:$U$65536,9,FALSE)</f>
        <v>0</v>
      </c>
      <c r="H29" s="38">
        <f>VLOOKUP($A29,[1]modello_la_min!$D$1:$U$65536,10,FALSE)</f>
        <v>0</v>
      </c>
      <c r="I29" s="38">
        <f>VLOOKUP($A29,[1]modello_la_min!$D$1:$U$65536,11,FALSE)</f>
        <v>0</v>
      </c>
      <c r="J29" s="38">
        <f>VLOOKUP($A29,[1]modello_la_min!$D$1:$U$65536,12,FALSE)</f>
        <v>0</v>
      </c>
      <c r="K29" s="38">
        <f>VLOOKUP($A29,[1]modello_la_min!$D$1:$U$65536,13,FALSE)</f>
        <v>0</v>
      </c>
      <c r="L29" s="38">
        <f>VLOOKUP($A29,[1]modello_la_min!$D$1:$U$65536,14,FALSE)</f>
        <v>0</v>
      </c>
      <c r="M29" s="38">
        <f>VLOOKUP($A29,[1]modello_la_min!$D$1:$U$65536,15,FALSE)</f>
        <v>0</v>
      </c>
      <c r="N29" s="38">
        <f>VLOOKUP($A29,[1]modello_la_min!$D$1:$U$65536,16,FALSE)</f>
        <v>0</v>
      </c>
      <c r="O29" s="38">
        <f>VLOOKUP($A29,[1]modello_la_min!$D$1:$U$65536,17,FALSE)</f>
        <v>0</v>
      </c>
      <c r="P29" s="38">
        <f t="shared" si="2"/>
        <v>0</v>
      </c>
    </row>
    <row r="30" spans="1:17" ht="20.100000000000001" customHeight="1" x14ac:dyDescent="0.2">
      <c r="A30" s="46">
        <v>29999</v>
      </c>
      <c r="B30" s="42" t="s">
        <v>66</v>
      </c>
      <c r="C30" s="47">
        <f>SUM(C18:C29)</f>
        <v>48011919</v>
      </c>
      <c r="D30" s="47">
        <f t="shared" ref="D30:P30" si="3">SUM(D18:D29)</f>
        <v>26857</v>
      </c>
      <c r="E30" s="47">
        <f t="shared" si="3"/>
        <v>1056608958</v>
      </c>
      <c r="F30" s="47">
        <f t="shared" si="3"/>
        <v>17689661</v>
      </c>
      <c r="G30" s="47">
        <f t="shared" si="3"/>
        <v>549943</v>
      </c>
      <c r="H30" s="47">
        <f t="shared" si="3"/>
        <v>2987212</v>
      </c>
      <c r="I30" s="47">
        <f t="shared" si="3"/>
        <v>177299</v>
      </c>
      <c r="J30" s="47">
        <f t="shared" si="3"/>
        <v>452851</v>
      </c>
      <c r="K30" s="47">
        <f t="shared" si="3"/>
        <v>2103020</v>
      </c>
      <c r="L30" s="47">
        <f t="shared" si="3"/>
        <v>363359</v>
      </c>
      <c r="M30" s="47">
        <f t="shared" si="3"/>
        <v>135141</v>
      </c>
      <c r="N30" s="47">
        <f t="shared" si="3"/>
        <v>69580</v>
      </c>
      <c r="O30" s="47">
        <f t="shared" si="3"/>
        <v>100506</v>
      </c>
      <c r="P30" s="47">
        <f t="shared" si="3"/>
        <v>1129276306</v>
      </c>
      <c r="Q30" s="44">
        <f>P30/P$41</f>
        <v>0.58693879905329138</v>
      </c>
    </row>
    <row r="31" spans="1:17" ht="20.100000000000001" customHeight="1" x14ac:dyDescent="0.2">
      <c r="A31" s="40" t="s">
        <v>67</v>
      </c>
      <c r="B31" s="37" t="s">
        <v>68</v>
      </c>
      <c r="C31" s="38">
        <f>VLOOKUP($A31,[1]modello_la_min!$D$1:$U$65536,5,FALSE)</f>
        <v>0</v>
      </c>
      <c r="D31" s="38">
        <f>VLOOKUP($A31,[1]modello_la_min!$D$1:$U$65536,6,FALSE)</f>
        <v>1369</v>
      </c>
      <c r="E31" s="38">
        <f>VLOOKUP($A31,[1]modello_la_min!$D$1:$U$65536,7,FALSE)</f>
        <v>46514559</v>
      </c>
      <c r="F31" s="38">
        <f>VLOOKUP($A31,[1]modello_la_min!$D$1:$U$65536,8,FALSE)</f>
        <v>0</v>
      </c>
      <c r="G31" s="38">
        <f>VLOOKUP($A31,[1]modello_la_min!$D$1:$U$65536,9,FALSE)</f>
        <v>0</v>
      </c>
      <c r="H31" s="38">
        <f>VLOOKUP($A31,[1]modello_la_min!$D$1:$U$65536,10,FALSE)</f>
        <v>132134</v>
      </c>
      <c r="I31" s="38">
        <f>VLOOKUP($A31,[1]modello_la_min!$D$1:$U$65536,11,FALSE)</f>
        <v>0</v>
      </c>
      <c r="J31" s="38">
        <f>VLOOKUP($A31,[1]modello_la_min!$D$1:$U$65536,12,FALSE)</f>
        <v>3757</v>
      </c>
      <c r="K31" s="38">
        <f>VLOOKUP($A31,[1]modello_la_min!$D$1:$U$65536,13,FALSE)</f>
        <v>92423</v>
      </c>
      <c r="L31" s="38">
        <f>VLOOKUP($A31,[1]modello_la_min!$D$1:$U$65536,14,FALSE)</f>
        <v>69418</v>
      </c>
      <c r="M31" s="38">
        <f>VLOOKUP($A31,[1]modello_la_min!$D$1:$U$65536,15,FALSE)</f>
        <v>334</v>
      </c>
      <c r="N31" s="38">
        <f>VLOOKUP($A31,[1]modello_la_min!$D$1:$U$65536,16,FALSE)</f>
        <v>0</v>
      </c>
      <c r="O31" s="38">
        <f>VLOOKUP($A31,[1]modello_la_min!$D$1:$U$65536,17,FALSE)</f>
        <v>0</v>
      </c>
      <c r="P31" s="38">
        <f t="shared" ref="P31:P40" si="4">SUM(C31:O31)</f>
        <v>46813994</v>
      </c>
    </row>
    <row r="32" spans="1:17" ht="20.100000000000001" customHeight="1" x14ac:dyDescent="0.2">
      <c r="A32" s="40" t="s">
        <v>69</v>
      </c>
      <c r="B32" s="37" t="s">
        <v>70</v>
      </c>
      <c r="C32" s="38">
        <f>VLOOKUP($A32,[1]modello_la_min!$D$1:$U$65536,5,FALSE)</f>
        <v>0</v>
      </c>
      <c r="D32" s="38">
        <f>VLOOKUP($A32,[1]modello_la_min!$D$1:$U$65536,6,FALSE)</f>
        <v>0</v>
      </c>
      <c r="E32" s="38">
        <f>VLOOKUP($A32,[1]modello_la_min!$D$1:$U$65536,7,FALSE)</f>
        <v>561958552</v>
      </c>
      <c r="F32" s="38">
        <f>VLOOKUP($A32,[1]modello_la_min!$D$1:$U$65536,8,FALSE)</f>
        <v>628000</v>
      </c>
      <c r="G32" s="38">
        <f>VLOOKUP($A32,[1]modello_la_min!$D$1:$U$65536,9,FALSE)</f>
        <v>0</v>
      </c>
      <c r="H32" s="38">
        <f>VLOOKUP($A32,[1]modello_la_min!$D$1:$U$65536,10,FALSE)</f>
        <v>528178</v>
      </c>
      <c r="I32" s="38">
        <f>VLOOKUP($A32,[1]modello_la_min!$D$1:$U$65536,11,FALSE)</f>
        <v>0</v>
      </c>
      <c r="J32" s="38">
        <f>VLOOKUP($A32,[1]modello_la_min!$D$1:$U$65536,12,FALSE)</f>
        <v>44960</v>
      </c>
      <c r="K32" s="38">
        <f>VLOOKUP($A32,[1]modello_la_min!$D$1:$U$65536,13,FALSE)</f>
        <v>115446</v>
      </c>
      <c r="L32" s="38">
        <f>VLOOKUP($A32,[1]modello_la_min!$D$1:$U$65536,14,FALSE)</f>
        <v>0</v>
      </c>
      <c r="M32" s="38">
        <f>VLOOKUP($A32,[1]modello_la_min!$D$1:$U$65536,15,FALSE)</f>
        <v>339525</v>
      </c>
      <c r="N32" s="38">
        <f>VLOOKUP($A32,[1]modello_la_min!$D$1:$U$65536,16,FALSE)</f>
        <v>0</v>
      </c>
      <c r="O32" s="38">
        <f>VLOOKUP($A32,[1]modello_la_min!$D$1:$U$65536,17,FALSE)</f>
        <v>0</v>
      </c>
      <c r="P32" s="38">
        <f t="shared" si="4"/>
        <v>563614661</v>
      </c>
    </row>
    <row r="33" spans="1:17" ht="20.100000000000001" customHeight="1" x14ac:dyDescent="0.2">
      <c r="A33" s="40" t="s">
        <v>71</v>
      </c>
      <c r="B33" s="37" t="s">
        <v>72</v>
      </c>
      <c r="C33" s="38">
        <f>VLOOKUP($A33,[1]modello_la_min!$D$1:$U$65536,5,FALSE)</f>
        <v>0</v>
      </c>
      <c r="D33" s="38">
        <f>VLOOKUP($A33,[1]modello_la_min!$D$1:$U$65536,6,FALSE)</f>
        <v>0</v>
      </c>
      <c r="E33" s="38">
        <f>VLOOKUP($A33,[1]modello_la_min!$D$1:$U$65536,7,FALSE)</f>
        <v>6545011</v>
      </c>
      <c r="F33" s="38">
        <f>VLOOKUP($A33,[1]modello_la_min!$D$1:$U$65536,8,FALSE)</f>
        <v>0</v>
      </c>
      <c r="G33" s="38">
        <f>VLOOKUP($A33,[1]modello_la_min!$D$1:$U$65536,9,FALSE)</f>
        <v>0</v>
      </c>
      <c r="H33" s="38">
        <f>VLOOKUP($A33,[1]modello_la_min!$D$1:$U$65536,10,FALSE)</f>
        <v>6209</v>
      </c>
      <c r="I33" s="38">
        <f>VLOOKUP($A33,[1]modello_la_min!$D$1:$U$65536,11,FALSE)</f>
        <v>0</v>
      </c>
      <c r="J33" s="38">
        <f>VLOOKUP($A33,[1]modello_la_min!$D$1:$U$65536,12,FALSE)</f>
        <v>529</v>
      </c>
      <c r="K33" s="38">
        <f>VLOOKUP($A33,[1]modello_la_min!$D$1:$U$65536,13,FALSE)</f>
        <v>1357</v>
      </c>
      <c r="L33" s="38">
        <f>VLOOKUP($A33,[1]modello_la_min!$D$1:$U$65536,14,FALSE)</f>
        <v>0</v>
      </c>
      <c r="M33" s="38">
        <f>VLOOKUP($A33,[1]modello_la_min!$D$1:$U$65536,15,FALSE)</f>
        <v>7</v>
      </c>
      <c r="N33" s="38">
        <f>VLOOKUP($A33,[1]modello_la_min!$D$1:$U$65536,16,FALSE)</f>
        <v>0</v>
      </c>
      <c r="O33" s="38">
        <f>VLOOKUP($A33,[1]modello_la_min!$D$1:$U$65536,17,FALSE)</f>
        <v>0</v>
      </c>
      <c r="P33" s="38">
        <f t="shared" si="4"/>
        <v>6553113</v>
      </c>
    </row>
    <row r="34" spans="1:17" ht="20.100000000000001" customHeight="1" x14ac:dyDescent="0.2">
      <c r="A34" s="40" t="s">
        <v>73</v>
      </c>
      <c r="B34" s="37" t="s">
        <v>74</v>
      </c>
      <c r="C34" s="38">
        <f>VLOOKUP($A34,[1]modello_la_min!$D$1:$U$65536,5,FALSE)</f>
        <v>0</v>
      </c>
      <c r="D34" s="38">
        <f>VLOOKUP($A34,[1]modello_la_min!$D$1:$U$65536,6,FALSE)</f>
        <v>0</v>
      </c>
      <c r="E34" s="38">
        <f>VLOOKUP($A34,[1]modello_la_min!$D$1:$U$65536,7,FALSE)</f>
        <v>92175461</v>
      </c>
      <c r="F34" s="38">
        <f>VLOOKUP($A34,[1]modello_la_min!$D$1:$U$65536,8,FALSE)</f>
        <v>0</v>
      </c>
      <c r="G34" s="38">
        <f>VLOOKUP($A34,[1]modello_la_min!$D$1:$U$65536,9,FALSE)</f>
        <v>0</v>
      </c>
      <c r="H34" s="38">
        <f>VLOOKUP($A34,[1]modello_la_min!$D$1:$U$65536,10,FALSE)</f>
        <v>87439</v>
      </c>
      <c r="I34" s="38">
        <f>VLOOKUP($A34,[1]modello_la_min!$D$1:$U$65536,11,FALSE)</f>
        <v>0</v>
      </c>
      <c r="J34" s="38">
        <f>VLOOKUP($A34,[1]modello_la_min!$D$1:$U$65536,12,FALSE)</f>
        <v>7443</v>
      </c>
      <c r="K34" s="38">
        <f>VLOOKUP($A34,[1]modello_la_min!$D$1:$U$65536,13,FALSE)</f>
        <v>19112</v>
      </c>
      <c r="L34" s="38">
        <f>VLOOKUP($A34,[1]modello_la_min!$D$1:$U$65536,14,FALSE)</f>
        <v>0</v>
      </c>
      <c r="M34" s="38">
        <f>VLOOKUP($A34,[1]modello_la_min!$D$1:$U$65536,15,FALSE)</f>
        <v>97</v>
      </c>
      <c r="N34" s="38">
        <f>VLOOKUP($A34,[1]modello_la_min!$D$1:$U$65536,16,FALSE)</f>
        <v>0</v>
      </c>
      <c r="O34" s="38">
        <f>VLOOKUP($A34,[1]modello_la_min!$D$1:$U$65536,17,FALSE)</f>
        <v>0</v>
      </c>
      <c r="P34" s="38">
        <f t="shared" si="4"/>
        <v>92289552</v>
      </c>
    </row>
    <row r="35" spans="1:17" ht="20.100000000000001" customHeight="1" x14ac:dyDescent="0.2">
      <c r="A35" s="40" t="s">
        <v>75</v>
      </c>
      <c r="B35" s="37" t="s">
        <v>76</v>
      </c>
      <c r="C35" s="38">
        <f>VLOOKUP($A35,[1]modello_la_min!$D$1:$U$65536,5,FALSE)</f>
        <v>0</v>
      </c>
      <c r="D35" s="38">
        <f>VLOOKUP($A35,[1]modello_la_min!$D$1:$U$65536,6,FALSE)</f>
        <v>0</v>
      </c>
      <c r="E35" s="38">
        <f>VLOOKUP($A35,[1]modello_la_min!$D$1:$U$65536,7,FALSE)</f>
        <v>0</v>
      </c>
      <c r="F35" s="38">
        <f>VLOOKUP($A35,[1]modello_la_min!$D$1:$U$65536,8,FALSE)</f>
        <v>0</v>
      </c>
      <c r="G35" s="38">
        <f>VLOOKUP($A35,[1]modello_la_min!$D$1:$U$65536,9,FALSE)</f>
        <v>0</v>
      </c>
      <c r="H35" s="38">
        <f>VLOOKUP($A35,[1]modello_la_min!$D$1:$U$65536,10,FALSE)</f>
        <v>0</v>
      </c>
      <c r="I35" s="38">
        <f>VLOOKUP($A35,[1]modello_la_min!$D$1:$U$65536,11,FALSE)</f>
        <v>0</v>
      </c>
      <c r="J35" s="38">
        <f>VLOOKUP($A35,[1]modello_la_min!$D$1:$U$65536,12,FALSE)</f>
        <v>0</v>
      </c>
      <c r="K35" s="38">
        <f>VLOOKUP($A35,[1]modello_la_min!$D$1:$U$65536,13,FALSE)</f>
        <v>0</v>
      </c>
      <c r="L35" s="38">
        <f>VLOOKUP($A35,[1]modello_la_min!$D$1:$U$65536,14,FALSE)</f>
        <v>0</v>
      </c>
      <c r="M35" s="38">
        <f>VLOOKUP($A35,[1]modello_la_min!$D$1:$U$65536,15,FALSE)</f>
        <v>0</v>
      </c>
      <c r="N35" s="38">
        <f>VLOOKUP($A35,[1]modello_la_min!$D$1:$U$65536,16,FALSE)</f>
        <v>0</v>
      </c>
      <c r="O35" s="38">
        <f>VLOOKUP($A35,[1]modello_la_min!$D$1:$U$65536,17,FALSE)</f>
        <v>0</v>
      </c>
      <c r="P35" s="38">
        <f t="shared" si="4"/>
        <v>0</v>
      </c>
    </row>
    <row r="36" spans="1:17" ht="20.100000000000001" customHeight="1" x14ac:dyDescent="0.2">
      <c r="A36" s="40" t="s">
        <v>77</v>
      </c>
      <c r="B36" s="37" t="s">
        <v>78</v>
      </c>
      <c r="C36" s="38">
        <f>VLOOKUP($A36,[1]modello_la_min!$D$1:$U$65536,5,FALSE)</f>
        <v>9236</v>
      </c>
      <c r="D36" s="38">
        <f>VLOOKUP($A36,[1]modello_la_min!$D$1:$U$65536,6,FALSE)</f>
        <v>0</v>
      </c>
      <c r="E36" s="38">
        <f>VLOOKUP($A36,[1]modello_la_min!$D$1:$U$65536,7,FALSE)</f>
        <v>0</v>
      </c>
      <c r="F36" s="38">
        <f>VLOOKUP($A36,[1]modello_la_min!$D$1:$U$65536,8,FALSE)</f>
        <v>2706255</v>
      </c>
      <c r="G36" s="38">
        <f>VLOOKUP($A36,[1]modello_la_min!$D$1:$U$65536,9,FALSE)</f>
        <v>0</v>
      </c>
      <c r="H36" s="38">
        <f>VLOOKUP($A36,[1]modello_la_min!$D$1:$U$65536,10,FALSE)</f>
        <v>0</v>
      </c>
      <c r="I36" s="38">
        <f>VLOOKUP($A36,[1]modello_la_min!$D$1:$U$65536,11,FALSE)</f>
        <v>0</v>
      </c>
      <c r="J36" s="38">
        <f>VLOOKUP($A36,[1]modello_la_min!$D$1:$U$65536,12,FALSE)</f>
        <v>0</v>
      </c>
      <c r="K36" s="38">
        <f>VLOOKUP($A36,[1]modello_la_min!$D$1:$U$65536,13,FALSE)</f>
        <v>0</v>
      </c>
      <c r="L36" s="38">
        <f>VLOOKUP($A36,[1]modello_la_min!$D$1:$U$65536,14,FALSE)</f>
        <v>0</v>
      </c>
      <c r="M36" s="38">
        <f>VLOOKUP($A36,[1]modello_la_min!$D$1:$U$65536,15,FALSE)</f>
        <v>0</v>
      </c>
      <c r="N36" s="38">
        <f>VLOOKUP($A36,[1]modello_la_min!$D$1:$U$65536,16,FALSE)</f>
        <v>0</v>
      </c>
      <c r="O36" s="38">
        <f>VLOOKUP($A36,[1]modello_la_min!$D$1:$U$65536,17,FALSE)</f>
        <v>0</v>
      </c>
      <c r="P36" s="38">
        <f t="shared" si="4"/>
        <v>2715491</v>
      </c>
    </row>
    <row r="37" spans="1:17" ht="20.100000000000001" customHeight="1" x14ac:dyDescent="0.2">
      <c r="A37" s="40" t="s">
        <v>79</v>
      </c>
      <c r="B37" s="37" t="s">
        <v>80</v>
      </c>
      <c r="C37" s="38">
        <f>VLOOKUP($A37,[1]modello_la_min!$D$1:$U$65536,5,FALSE)</f>
        <v>0</v>
      </c>
      <c r="D37" s="38">
        <f>VLOOKUP($A37,[1]modello_la_min!$D$1:$U$65536,6,FALSE)</f>
        <v>0</v>
      </c>
      <c r="E37" s="38">
        <f>VLOOKUP($A37,[1]modello_la_min!$D$1:$U$65536,7,FALSE)</f>
        <v>0</v>
      </c>
      <c r="F37" s="38">
        <f>VLOOKUP($A37,[1]modello_la_min!$D$1:$U$65536,8,FALSE)</f>
        <v>0</v>
      </c>
      <c r="G37" s="38">
        <f>VLOOKUP($A37,[1]modello_la_min!$D$1:$U$65536,9,FALSE)</f>
        <v>0</v>
      </c>
      <c r="H37" s="38">
        <f>VLOOKUP($A37,[1]modello_la_min!$D$1:$U$65536,10,FALSE)</f>
        <v>0</v>
      </c>
      <c r="I37" s="38">
        <f>VLOOKUP($A37,[1]modello_la_min!$D$1:$U$65536,11,FALSE)</f>
        <v>0</v>
      </c>
      <c r="J37" s="38">
        <f>VLOOKUP($A37,[1]modello_la_min!$D$1:$U$65536,12,FALSE)</f>
        <v>0</v>
      </c>
      <c r="K37" s="38">
        <f>VLOOKUP($A37,[1]modello_la_min!$D$1:$U$65536,13,FALSE)</f>
        <v>0</v>
      </c>
      <c r="L37" s="38">
        <f>VLOOKUP($A37,[1]modello_la_min!$D$1:$U$65536,14,FALSE)</f>
        <v>0</v>
      </c>
      <c r="M37" s="38">
        <f>VLOOKUP($A37,[1]modello_la_min!$D$1:$U$65536,15,FALSE)</f>
        <v>0</v>
      </c>
      <c r="N37" s="38">
        <f>VLOOKUP($A37,[1]modello_la_min!$D$1:$U$65536,16,FALSE)</f>
        <v>0</v>
      </c>
      <c r="O37" s="38">
        <f>VLOOKUP($A37,[1]modello_la_min!$D$1:$U$65536,17,FALSE)</f>
        <v>0</v>
      </c>
      <c r="P37" s="38">
        <f t="shared" si="4"/>
        <v>0</v>
      </c>
    </row>
    <row r="38" spans="1:17" ht="14.25" x14ac:dyDescent="0.2">
      <c r="A38" s="40" t="s">
        <v>81</v>
      </c>
      <c r="B38" s="37" t="s">
        <v>82</v>
      </c>
      <c r="C38" s="38">
        <f>VLOOKUP($A38,[1]modello_la_min!$D$1:$U$65536,5,FALSE)</f>
        <v>0</v>
      </c>
      <c r="D38" s="38">
        <f>VLOOKUP($A38,[1]modello_la_min!$D$1:$U$65536,6,FALSE)</f>
        <v>0</v>
      </c>
      <c r="E38" s="38">
        <f>VLOOKUP($A38,[1]modello_la_min!$D$1:$U$65536,7,FALSE)</f>
        <v>0</v>
      </c>
      <c r="F38" s="38">
        <f>VLOOKUP($A38,[1]modello_la_min!$D$1:$U$65536,8,FALSE)</f>
        <v>3650</v>
      </c>
      <c r="G38" s="38">
        <f>VLOOKUP($A38,[1]modello_la_min!$D$1:$U$65536,9,FALSE)</f>
        <v>0</v>
      </c>
      <c r="H38" s="38">
        <f>VLOOKUP($A38,[1]modello_la_min!$D$1:$U$65536,10,FALSE)</f>
        <v>0</v>
      </c>
      <c r="I38" s="38">
        <f>VLOOKUP($A38,[1]modello_la_min!$D$1:$U$65536,11,FALSE)</f>
        <v>0</v>
      </c>
      <c r="J38" s="38">
        <f>VLOOKUP($A38,[1]modello_la_min!$D$1:$U$65536,12,FALSE)</f>
        <v>0</v>
      </c>
      <c r="K38" s="38">
        <f>VLOOKUP($A38,[1]modello_la_min!$D$1:$U$65536,13,FALSE)</f>
        <v>0</v>
      </c>
      <c r="L38" s="38">
        <f>VLOOKUP($A38,[1]modello_la_min!$D$1:$U$65536,14,FALSE)</f>
        <v>0</v>
      </c>
      <c r="M38" s="38">
        <f>VLOOKUP($A38,[1]modello_la_min!$D$1:$U$65536,15,FALSE)</f>
        <v>0</v>
      </c>
      <c r="N38" s="38">
        <f>VLOOKUP($A38,[1]modello_la_min!$D$1:$U$65536,16,FALSE)</f>
        <v>0</v>
      </c>
      <c r="O38" s="38">
        <f>VLOOKUP($A38,[1]modello_la_min!$D$1:$U$65536,17,FALSE)</f>
        <v>0</v>
      </c>
      <c r="P38" s="38">
        <f t="shared" si="4"/>
        <v>3650</v>
      </c>
    </row>
    <row r="39" spans="1:17" ht="15.75" x14ac:dyDescent="0.2">
      <c r="A39" s="46">
        <v>39999</v>
      </c>
      <c r="B39" s="42" t="s">
        <v>83</v>
      </c>
      <c r="C39" s="48">
        <f t="shared" ref="C39:P39" si="5">SUM(C31:C38)</f>
        <v>9236</v>
      </c>
      <c r="D39" s="48">
        <f t="shared" si="5"/>
        <v>1369</v>
      </c>
      <c r="E39" s="48">
        <f t="shared" si="5"/>
        <v>707193583</v>
      </c>
      <c r="F39" s="48">
        <f t="shared" si="5"/>
        <v>3337905</v>
      </c>
      <c r="G39" s="48">
        <f t="shared" si="5"/>
        <v>0</v>
      </c>
      <c r="H39" s="48">
        <f t="shared" si="5"/>
        <v>753960</v>
      </c>
      <c r="I39" s="48">
        <f t="shared" si="5"/>
        <v>0</v>
      </c>
      <c r="J39" s="48">
        <f t="shared" si="5"/>
        <v>56689</v>
      </c>
      <c r="K39" s="48">
        <f t="shared" si="5"/>
        <v>228338</v>
      </c>
      <c r="L39" s="48">
        <f t="shared" si="5"/>
        <v>69418</v>
      </c>
      <c r="M39" s="48">
        <f t="shared" si="5"/>
        <v>339963</v>
      </c>
      <c r="N39" s="48">
        <f t="shared" si="5"/>
        <v>0</v>
      </c>
      <c r="O39" s="48">
        <f t="shared" si="5"/>
        <v>0</v>
      </c>
      <c r="P39" s="48">
        <f t="shared" si="5"/>
        <v>711990461</v>
      </c>
      <c r="Q39" s="44">
        <f>P39/P$41</f>
        <v>0.37005542744181091</v>
      </c>
    </row>
    <row r="40" spans="1:17" ht="15.75" x14ac:dyDescent="0.2">
      <c r="A40" s="46" t="s">
        <v>84</v>
      </c>
      <c r="B40" s="42" t="s">
        <v>85</v>
      </c>
      <c r="C40" s="48">
        <f>VLOOKUP($A40,[1]modello_la_min!$D$1:$U$65536,5,FALSE)</f>
        <v>0</v>
      </c>
      <c r="D40" s="48">
        <f>VLOOKUP($A40,[1]modello_la_min!$D$1:$U$65536,6,FALSE)</f>
        <v>0</v>
      </c>
      <c r="E40" s="48">
        <f>VLOOKUP($A40,[1]modello_la_min!$D$1:$U$65536,7,FALSE)</f>
        <v>0</v>
      </c>
      <c r="F40" s="48">
        <f>VLOOKUP($A40,[1]modello_la_min!$D$1:$U$65536,8,FALSE)</f>
        <v>0</v>
      </c>
      <c r="G40" s="48">
        <f>VLOOKUP($A40,[1]modello_la_min!$D$1:$U$65536,9,FALSE)</f>
        <v>0</v>
      </c>
      <c r="H40" s="48">
        <f>VLOOKUP($A40,[1]modello_la_min!$D$1:$U$65536,10,FALSE)</f>
        <v>0</v>
      </c>
      <c r="I40" s="48">
        <f>VLOOKUP($A40,[1]modello_la_min!$D$1:$U$65536,11,FALSE)</f>
        <v>0</v>
      </c>
      <c r="J40" s="48">
        <f>VLOOKUP($A40,[1]modello_la_min!$D$1:$U$65536,12,FALSE)</f>
        <v>0</v>
      </c>
      <c r="K40" s="48">
        <f>VLOOKUP($A40,[1]modello_la_min!$D$1:$U$65536,13,FALSE)</f>
        <v>0</v>
      </c>
      <c r="L40" s="48">
        <f>VLOOKUP($A40,[1]modello_la_min!$D$1:$U$65536,14,FALSE)</f>
        <v>0</v>
      </c>
      <c r="M40" s="48">
        <f>VLOOKUP($A40,[1]modello_la_min!$D$1:$U$65536,15,FALSE)</f>
        <v>0</v>
      </c>
      <c r="N40" s="48">
        <f>VLOOKUP($A40,[1]modello_la_min!$D$1:$U$65536,16,FALSE)</f>
        <v>0</v>
      </c>
      <c r="O40" s="48">
        <f>VLOOKUP($A40,[1]modello_la_min!$D$1:$U$65536,17,FALSE)</f>
        <v>0</v>
      </c>
      <c r="P40" s="48">
        <f t="shared" si="4"/>
        <v>0</v>
      </c>
      <c r="Q40" s="44">
        <f>P40/P$41</f>
        <v>0</v>
      </c>
    </row>
    <row r="41" spans="1:17" ht="15.75" x14ac:dyDescent="0.2">
      <c r="A41" s="49">
        <v>49999</v>
      </c>
      <c r="B41" s="50" t="s">
        <v>86</v>
      </c>
      <c r="C41" s="51">
        <f>C40+C39+C30+C17</f>
        <v>52280467</v>
      </c>
      <c r="D41" s="51">
        <f t="shared" ref="D41:P41" si="6">D40+D39+D30+D17</f>
        <v>438559</v>
      </c>
      <c r="E41" s="51">
        <f t="shared" si="6"/>
        <v>1776199549</v>
      </c>
      <c r="F41" s="51">
        <f t="shared" si="6"/>
        <v>26661785</v>
      </c>
      <c r="G41" s="51">
        <f t="shared" si="6"/>
        <v>11125940</v>
      </c>
      <c r="H41" s="51">
        <f t="shared" si="6"/>
        <v>35366894</v>
      </c>
      <c r="I41" s="51">
        <f t="shared" si="6"/>
        <v>1255192</v>
      </c>
      <c r="J41" s="51">
        <f t="shared" si="6"/>
        <v>2686087</v>
      </c>
      <c r="K41" s="51">
        <f t="shared" si="6"/>
        <v>9761856</v>
      </c>
      <c r="L41" s="51">
        <f t="shared" si="6"/>
        <v>2410846</v>
      </c>
      <c r="M41" s="51">
        <f t="shared" si="6"/>
        <v>516649</v>
      </c>
      <c r="N41" s="51">
        <f t="shared" si="6"/>
        <v>5205989</v>
      </c>
      <c r="O41" s="51">
        <f t="shared" si="6"/>
        <v>100506</v>
      </c>
      <c r="P41" s="51">
        <f t="shared" si="6"/>
        <v>1924010319</v>
      </c>
      <c r="Q41" s="44">
        <f>P41/P$41</f>
        <v>1</v>
      </c>
    </row>
    <row r="42" spans="1:17" x14ac:dyDescent="0.2">
      <c r="C42" s="52">
        <f>[1]modello_la_min!H126</f>
        <v>52280467</v>
      </c>
      <c r="D42" s="52">
        <f>[1]modello_la_min!I126</f>
        <v>438559</v>
      </c>
      <c r="E42" s="52">
        <f>[1]modello_la_min!J126</f>
        <v>1776199549</v>
      </c>
      <c r="F42" s="52">
        <f>[1]modello_la_min!K126</f>
        <v>26661785</v>
      </c>
      <c r="G42" s="52">
        <f>[1]modello_la_min!L126</f>
        <v>11125940</v>
      </c>
      <c r="H42" s="52">
        <f>[1]modello_la_min!M126</f>
        <v>35366894</v>
      </c>
      <c r="I42" s="52">
        <f>[1]modello_la_min!N126</f>
        <v>1255192</v>
      </c>
      <c r="J42" s="52">
        <f>[1]modello_la_min!O126</f>
        <v>2686087</v>
      </c>
      <c r="K42" s="52">
        <f>[1]modello_la_min!P126</f>
        <v>9761856</v>
      </c>
      <c r="L42" s="52">
        <f>[1]modello_la_min!Q126</f>
        <v>2410846</v>
      </c>
      <c r="M42" s="52">
        <f>[1]modello_la_min!R126</f>
        <v>516649</v>
      </c>
      <c r="N42" s="52">
        <f>[1]modello_la_min!S126</f>
        <v>5205989</v>
      </c>
      <c r="O42" s="52">
        <f>[1]modello_la_min!T126</f>
        <v>100506</v>
      </c>
      <c r="P42" s="52">
        <f>[1]modello_la_min!U126</f>
        <v>1924010319</v>
      </c>
    </row>
  </sheetData>
  <sheetProtection password="D544" sheet="1" objects="1" scenarios="1"/>
  <mergeCells count="14">
    <mergeCell ref="N7:N8"/>
    <mergeCell ref="O7:O8"/>
    <mergeCell ref="P7:P8"/>
    <mergeCell ref="Q7:Q8"/>
    <mergeCell ref="A1:L1"/>
    <mergeCell ref="B2:F2"/>
    <mergeCell ref="H2:M2"/>
    <mergeCell ref="A7:A8"/>
    <mergeCell ref="B7:B8"/>
    <mergeCell ref="C7:D7"/>
    <mergeCell ref="E7:G7"/>
    <mergeCell ref="H7:K7"/>
    <mergeCell ref="L7:L8"/>
    <mergeCell ref="M7:M8"/>
  </mergeCells>
  <pageMargins left="0.31496062992125984" right="0.31496062992125984" top="0.35433070866141736" bottom="0.39370078740157483" header="0.19685039370078741" footer="0.11811023622047245"/>
  <pageSetup paperSize="9" scale="44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sintesi_lea</vt:lpstr>
      <vt:lpstr>sintesi_lea!Titoli_stampa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Carini</dc:creator>
  <cp:lastModifiedBy>Carlo Carini</cp:lastModifiedBy>
  <dcterms:created xsi:type="dcterms:W3CDTF">2026-04-29T09:46:12Z</dcterms:created>
  <dcterms:modified xsi:type="dcterms:W3CDTF">2026-04-29T09:48:34Z</dcterms:modified>
</cp:coreProperties>
</file>